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600" windowWidth="23655" windowHeight="11190"/>
  </bookViews>
  <sheets>
    <sheet name="Rekapitulace stavby" sheetId="1" r:id="rId1"/>
    <sheet name="VRN - VRN" sheetId="2" r:id="rId2"/>
    <sheet name="01 - bourání" sheetId="3" r:id="rId3"/>
    <sheet name="02 - stavební práce " sheetId="4" r:id="rId4"/>
    <sheet name="03 - tzb - zt, ut, vzt" sheetId="5" r:id="rId5"/>
  </sheets>
  <definedNames>
    <definedName name="_xlnm._FilterDatabase" localSheetId="2" hidden="1">'01 - bourání'!$C$125:$K$148</definedName>
    <definedName name="_xlnm._FilterDatabase" localSheetId="3" hidden="1">'02 - stavební práce '!$C$132:$K$185</definedName>
    <definedName name="_xlnm._FilterDatabase" localSheetId="4" hidden="1">'03 - tzb - zt, ut, vzt'!$C$129:$K$172</definedName>
    <definedName name="_xlnm._FilterDatabase" localSheetId="1" hidden="1">'VRN - VRN'!$C$122:$K$129</definedName>
    <definedName name="_xlnm.Print_Titles" localSheetId="2">'01 - bourání'!$125:$125</definedName>
    <definedName name="_xlnm.Print_Titles" localSheetId="3">'02 - stavební práce '!$132:$132</definedName>
    <definedName name="_xlnm.Print_Titles" localSheetId="4">'03 - tzb - zt, ut, vzt'!$129:$129</definedName>
    <definedName name="_xlnm.Print_Titles" localSheetId="0">'Rekapitulace stavby'!$92:$92</definedName>
    <definedName name="_xlnm.Print_Titles" localSheetId="1">'VRN - VRN'!$122:$122</definedName>
    <definedName name="_xlnm.Print_Area" localSheetId="2">'01 - bourání'!$C$4:$J$76,'01 - bourání'!$C$82:$J$105,'01 - bourání'!$C$111:$J$148</definedName>
    <definedName name="_xlnm.Print_Area" localSheetId="3">'02 - stavební práce '!$C$4:$J$76,'02 - stavební práce '!$C$82:$J$112,'02 - stavební práce '!$C$118:$J$185</definedName>
    <definedName name="_xlnm.Print_Area" localSheetId="4">'03 - tzb - zt, ut, vzt'!$C$4:$J$76,'03 - tzb - zt, ut, vzt'!$C$82:$J$109,'03 - tzb - zt, ut, vzt'!$C$115:$J$172</definedName>
    <definedName name="_xlnm.Print_Area" localSheetId="0">'Rekapitulace stavby'!$D$4:$AO$76,'Rekapitulace stavby'!$C$82:$AQ$101</definedName>
    <definedName name="_xlnm.Print_Area" localSheetId="1">'VRN - VRN'!$C$4:$J$76,'VRN - VRN'!$C$82:$J$102,'VRN - VRN'!$C$108:$J$129</definedName>
  </definedNames>
  <calcPr calcId="124519"/>
</workbook>
</file>

<file path=xl/calcChain.xml><?xml version="1.0" encoding="utf-8"?>
<calcChain xmlns="http://schemas.openxmlformats.org/spreadsheetml/2006/main">
  <c r="J39" i="5"/>
  <c r="J38"/>
  <c r="AY100" i="1" s="1"/>
  <c r="J37" i="5"/>
  <c r="AX100" i="1" s="1"/>
  <c r="BI172" i="5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T134" s="1"/>
  <c r="R135"/>
  <c r="R134" s="1"/>
  <c r="P135"/>
  <c r="P134" s="1"/>
  <c r="BI133"/>
  <c r="BH133"/>
  <c r="BG133"/>
  <c r="BF133"/>
  <c r="T133"/>
  <c r="T132" s="1"/>
  <c r="R133"/>
  <c r="R132" s="1"/>
  <c r="R131" s="1"/>
  <c r="P133"/>
  <c r="P132" s="1"/>
  <c r="J126"/>
  <c r="F126"/>
  <c r="F124"/>
  <c r="E122"/>
  <c r="J93"/>
  <c r="F93"/>
  <c r="F91"/>
  <c r="E89"/>
  <c r="J26"/>
  <c r="E26"/>
  <c r="J127" s="1"/>
  <c r="J25"/>
  <c r="J20"/>
  <c r="E20"/>
  <c r="F127" s="1"/>
  <c r="J19"/>
  <c r="J14"/>
  <c r="J91" s="1"/>
  <c r="E7"/>
  <c r="E118" s="1"/>
  <c r="J39" i="4"/>
  <c r="J38"/>
  <c r="AY99" i="1" s="1"/>
  <c r="J37" i="4"/>
  <c r="AX99" i="1" s="1"/>
  <c r="BI185" i="4"/>
  <c r="BH185"/>
  <c r="BG185"/>
  <c r="BF185"/>
  <c r="T185"/>
  <c r="T184" s="1"/>
  <c r="T183" s="1"/>
  <c r="R185"/>
  <c r="R184"/>
  <c r="R183" s="1"/>
  <c r="P185"/>
  <c r="P184" s="1"/>
  <c r="P183" s="1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5"/>
  <c r="BH145"/>
  <c r="BG145"/>
  <c r="BF145"/>
  <c r="T145"/>
  <c r="T144"/>
  <c r="R145"/>
  <c r="R144"/>
  <c r="P145"/>
  <c r="P144"/>
  <c r="BI143"/>
  <c r="BH143"/>
  <c r="BG143"/>
  <c r="BF143"/>
  <c r="T143"/>
  <c r="T142"/>
  <c r="R143"/>
  <c r="R142" s="1"/>
  <c r="P143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J129"/>
  <c r="F129"/>
  <c r="F127"/>
  <c r="E125"/>
  <c r="J93"/>
  <c r="F93"/>
  <c r="F91"/>
  <c r="E89"/>
  <c r="J26"/>
  <c r="E26"/>
  <c r="J130" s="1"/>
  <c r="J25"/>
  <c r="J20"/>
  <c r="E20"/>
  <c r="F130" s="1"/>
  <c r="J19"/>
  <c r="J14"/>
  <c r="J127"/>
  <c r="E7"/>
  <c r="E85"/>
  <c r="J39" i="3"/>
  <c r="J38"/>
  <c r="AY98" i="1" s="1"/>
  <c r="J37" i="3"/>
  <c r="AX98" i="1" s="1"/>
  <c r="BI148" i="3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2"/>
  <c r="F122"/>
  <c r="F120"/>
  <c r="E118"/>
  <c r="J93"/>
  <c r="F93"/>
  <c r="F91"/>
  <c r="E89"/>
  <c r="J26"/>
  <c r="E26"/>
  <c r="J123"/>
  <c r="J25"/>
  <c r="J20"/>
  <c r="E20"/>
  <c r="F123"/>
  <c r="J19"/>
  <c r="J14"/>
  <c r="J120" s="1"/>
  <c r="E7"/>
  <c r="E85" s="1"/>
  <c r="J39" i="2"/>
  <c r="J38"/>
  <c r="AY96" i="1"/>
  <c r="J37" i="2"/>
  <c r="AX96" i="1"/>
  <c r="BI129" i="2"/>
  <c r="BH129"/>
  <c r="BG129"/>
  <c r="BF129"/>
  <c r="T129"/>
  <c r="T128"/>
  <c r="R129"/>
  <c r="R128"/>
  <c r="P129"/>
  <c r="P128"/>
  <c r="BI127"/>
  <c r="BH127"/>
  <c r="BG127"/>
  <c r="BF127"/>
  <c r="T127"/>
  <c r="R127"/>
  <c r="P127"/>
  <c r="BI126"/>
  <c r="BH126"/>
  <c r="BG126"/>
  <c r="BF126"/>
  <c r="T126"/>
  <c r="R126"/>
  <c r="P126"/>
  <c r="J119"/>
  <c r="F119"/>
  <c r="F117"/>
  <c r="E115"/>
  <c r="J93"/>
  <c r="F93"/>
  <c r="F91"/>
  <c r="E89"/>
  <c r="J26"/>
  <c r="E26"/>
  <c r="J120" s="1"/>
  <c r="J25"/>
  <c r="J20"/>
  <c r="E20"/>
  <c r="F120" s="1"/>
  <c r="J19"/>
  <c r="J14"/>
  <c r="J117"/>
  <c r="E7"/>
  <c r="E111"/>
  <c r="AS97" i="1"/>
  <c r="AS95"/>
  <c r="AS94" s="1"/>
  <c r="L90"/>
  <c r="AM90"/>
  <c r="AM89"/>
  <c r="L89"/>
  <c r="AM87"/>
  <c r="L87"/>
  <c r="L85"/>
  <c r="L84"/>
  <c r="J172" i="5"/>
  <c r="J171"/>
  <c r="BK170"/>
  <c r="BK163"/>
  <c r="J156"/>
  <c r="BK155"/>
  <c r="J154"/>
  <c r="BK153"/>
  <c r="BK150"/>
  <c r="BK142"/>
  <c r="J141"/>
  <c r="J140"/>
  <c r="BK139"/>
  <c r="J138"/>
  <c r="BK185" i="4"/>
  <c r="J182"/>
  <c r="BK181"/>
  <c r="J179"/>
  <c r="J173"/>
  <c r="BK166"/>
  <c r="BK165"/>
  <c r="J164"/>
  <c r="BK163"/>
  <c r="BK158"/>
  <c r="BK155"/>
  <c r="BK154"/>
  <c r="J153"/>
  <c r="BK152"/>
  <c r="J151"/>
  <c r="J149"/>
  <c r="J148"/>
  <c r="BK143"/>
  <c r="J140"/>
  <c r="BK139"/>
  <c r="J138"/>
  <c r="J137"/>
  <c r="BK136"/>
  <c r="BK144" i="3"/>
  <c r="J139"/>
  <c r="BK138"/>
  <c r="BK137"/>
  <c r="BK132"/>
  <c r="J130"/>
  <c r="BK126" i="2"/>
  <c r="J168" i="5"/>
  <c r="BK167"/>
  <c r="J160"/>
  <c r="BK159"/>
  <c r="BK157"/>
  <c r="J155"/>
  <c r="J153"/>
  <c r="BK152"/>
  <c r="BK148"/>
  <c r="BK147"/>
  <c r="J146"/>
  <c r="BK145"/>
  <c r="BK141"/>
  <c r="BK135"/>
  <c r="J185" i="4"/>
  <c r="J181"/>
  <c r="BK179"/>
  <c r="J178"/>
  <c r="BK177"/>
  <c r="J175"/>
  <c r="BK174"/>
  <c r="J172"/>
  <c r="BK171"/>
  <c r="J167"/>
  <c r="BK161"/>
  <c r="BK159"/>
  <c r="J156"/>
  <c r="BK153"/>
  <c r="J152"/>
  <c r="BK149"/>
  <c r="BK141"/>
  <c r="BK140"/>
  <c r="BK138"/>
  <c r="BK145" i="3"/>
  <c r="BK141"/>
  <c r="BK140"/>
  <c r="BK139"/>
  <c r="BK136"/>
  <c r="BK133"/>
  <c r="J131"/>
  <c r="J129"/>
  <c r="BK127" i="2"/>
  <c r="BK172" i="5"/>
  <c r="BK168"/>
  <c r="J167"/>
  <c r="BK165"/>
  <c r="J164"/>
  <c r="J163"/>
  <c r="J162"/>
  <c r="J158"/>
  <c r="BK156"/>
  <c r="J152"/>
  <c r="BK149"/>
  <c r="J148"/>
  <c r="J147"/>
  <c r="BK143"/>
  <c r="J139"/>
  <c r="BK138"/>
  <c r="BK133"/>
  <c r="J174" i="4"/>
  <c r="BK173"/>
  <c r="BK172"/>
  <c r="BK169"/>
  <c r="BK168"/>
  <c r="BK167"/>
  <c r="J166"/>
  <c r="J162"/>
  <c r="J158"/>
  <c r="J155"/>
  <c r="J154"/>
  <c r="BK151"/>
  <c r="BK150"/>
  <c r="BK148"/>
  <c r="BK145"/>
  <c r="J143"/>
  <c r="J148" i="3"/>
  <c r="BK147"/>
  <c r="J144"/>
  <c r="J141"/>
  <c r="J140"/>
  <c r="J138"/>
  <c r="J137"/>
  <c r="J136"/>
  <c r="J135"/>
  <c r="J133"/>
  <c r="BK130"/>
  <c r="BK129"/>
  <c r="BK129" i="2"/>
  <c r="BK171" i="5"/>
  <c r="J170"/>
  <c r="J165"/>
  <c r="BK164"/>
  <c r="BK162"/>
  <c r="BK160"/>
  <c r="J159"/>
  <c r="BK158"/>
  <c r="J157"/>
  <c r="BK154"/>
  <c r="J150"/>
  <c r="J149"/>
  <c r="BK146"/>
  <c r="J145"/>
  <c r="J143"/>
  <c r="J142"/>
  <c r="BK140"/>
  <c r="J135"/>
  <c r="J133"/>
  <c r="BK182" i="4"/>
  <c r="BK178"/>
  <c r="J177"/>
  <c r="BK175"/>
  <c r="J171"/>
  <c r="J169"/>
  <c r="J168"/>
  <c r="J165"/>
  <c r="BK164"/>
  <c r="J163"/>
  <c r="BK162"/>
  <c r="J161"/>
  <c r="J159"/>
  <c r="BK156"/>
  <c r="J150"/>
  <c r="J145"/>
  <c r="J141"/>
  <c r="J139"/>
  <c r="BK137"/>
  <c r="J136"/>
  <c r="BK148" i="3"/>
  <c r="J147"/>
  <c r="J145"/>
  <c r="BK135"/>
  <c r="J132"/>
  <c r="BK131"/>
  <c r="J129" i="2"/>
  <c r="J127"/>
  <c r="J126"/>
  <c r="P131" i="5" l="1"/>
  <c r="T131"/>
  <c r="F38" i="2"/>
  <c r="BC96" i="1" s="1"/>
  <c r="BC95" s="1"/>
  <c r="P125" i="2"/>
  <c r="P124" s="1"/>
  <c r="P123" s="1"/>
  <c r="AU96" i="1" s="1"/>
  <c r="AU95" s="1"/>
  <c r="F36" i="3"/>
  <c r="BA98" i="1" s="1"/>
  <c r="F38" i="3"/>
  <c r="BC98" i="1" s="1"/>
  <c r="T128" i="3"/>
  <c r="R134"/>
  <c r="BK143"/>
  <c r="J143" s="1"/>
  <c r="J103" s="1"/>
  <c r="R143"/>
  <c r="P146"/>
  <c r="F37" i="4"/>
  <c r="BB99" i="1" s="1"/>
  <c r="T135" i="4"/>
  <c r="T134" s="1"/>
  <c r="R147"/>
  <c r="T157"/>
  <c r="T160"/>
  <c r="P170"/>
  <c r="T176"/>
  <c r="P180"/>
  <c r="F36" i="5"/>
  <c r="BA100" i="1" s="1"/>
  <c r="F39" i="5"/>
  <c r="BD100" i="1" s="1"/>
  <c r="BK144" i="5"/>
  <c r="J144" s="1"/>
  <c r="J104" s="1"/>
  <c r="T144"/>
  <c r="T151"/>
  <c r="P166"/>
  <c r="J36" i="2"/>
  <c r="AW96" i="1" s="1"/>
  <c r="T125" i="2"/>
  <c r="T124"/>
  <c r="T123" s="1"/>
  <c r="F37" i="3"/>
  <c r="BB98" i="1" s="1"/>
  <c r="P128" i="3"/>
  <c r="P127" s="1"/>
  <c r="P134"/>
  <c r="P143"/>
  <c r="P142" s="1"/>
  <c r="T146"/>
  <c r="P135" i="4"/>
  <c r="P134" s="1"/>
  <c r="BK147"/>
  <c r="BK157"/>
  <c r="J157" s="1"/>
  <c r="J105" s="1"/>
  <c r="R157"/>
  <c r="R160"/>
  <c r="BK176"/>
  <c r="J176" s="1"/>
  <c r="J108" s="1"/>
  <c r="BK180"/>
  <c r="J180" s="1"/>
  <c r="J109" s="1"/>
  <c r="F38" i="5"/>
  <c r="BC100" i="1" s="1"/>
  <c r="R137" i="5"/>
  <c r="R144"/>
  <c r="R151"/>
  <c r="R161"/>
  <c r="BK166"/>
  <c r="J166" s="1"/>
  <c r="J107" s="1"/>
  <c r="T166"/>
  <c r="P169"/>
  <c r="F36" i="2"/>
  <c r="BA96" i="1" s="1"/>
  <c r="BA95" s="1"/>
  <c r="F39" i="2"/>
  <c r="BD96" i="1"/>
  <c r="BD95" s="1"/>
  <c r="R125" i="2"/>
  <c r="R124"/>
  <c r="R123" s="1"/>
  <c r="F39" i="3"/>
  <c r="BD98" i="1" s="1"/>
  <c r="BK128" i="3"/>
  <c r="J128" s="1"/>
  <c r="J100" s="1"/>
  <c r="BK134"/>
  <c r="J134" s="1"/>
  <c r="J101" s="1"/>
  <c r="T143"/>
  <c r="T142" s="1"/>
  <c r="R146"/>
  <c r="J36" i="4"/>
  <c r="AW99" i="1" s="1"/>
  <c r="F39" i="4"/>
  <c r="BD99" i="1" s="1"/>
  <c r="P147" i="4"/>
  <c r="P157"/>
  <c r="P160"/>
  <c r="R170"/>
  <c r="P176"/>
  <c r="T180"/>
  <c r="F37" i="5"/>
  <c r="BB100" i="1" s="1"/>
  <c r="BK137" i="5"/>
  <c r="T137"/>
  <c r="BK151"/>
  <c r="J151" s="1"/>
  <c r="J105" s="1"/>
  <c r="BK161"/>
  <c r="J161" s="1"/>
  <c r="J106" s="1"/>
  <c r="T161"/>
  <c r="BK169"/>
  <c r="J169" s="1"/>
  <c r="J108" s="1"/>
  <c r="R169"/>
  <c r="F37" i="2"/>
  <c r="BB96" i="1" s="1"/>
  <c r="BB95" s="1"/>
  <c r="AX95" s="1"/>
  <c r="BK125" i="2"/>
  <c r="J125" s="1"/>
  <c r="J100" s="1"/>
  <c r="J36" i="3"/>
  <c r="AW98" i="1" s="1"/>
  <c r="R128" i="3"/>
  <c r="R127"/>
  <c r="T134"/>
  <c r="BK146"/>
  <c r="J146" s="1"/>
  <c r="J104" s="1"/>
  <c r="F36" i="4"/>
  <c r="BA99" i="1" s="1"/>
  <c r="F38" i="4"/>
  <c r="BC99" i="1" s="1"/>
  <c r="BK135" i="4"/>
  <c r="R135"/>
  <c r="R134" s="1"/>
  <c r="T147"/>
  <c r="BK160"/>
  <c r="J160" s="1"/>
  <c r="J106" s="1"/>
  <c r="BK170"/>
  <c r="J170" s="1"/>
  <c r="J107" s="1"/>
  <c r="T170"/>
  <c r="R176"/>
  <c r="R180"/>
  <c r="J36" i="5"/>
  <c r="AW100" i="1" s="1"/>
  <c r="P137" i="5"/>
  <c r="P144"/>
  <c r="P151"/>
  <c r="P161"/>
  <c r="R166"/>
  <c r="T169"/>
  <c r="F94" i="2"/>
  <c r="BK128"/>
  <c r="J128" s="1"/>
  <c r="J101" s="1"/>
  <c r="J91" i="3"/>
  <c r="BE139"/>
  <c r="BE140"/>
  <c r="BE141"/>
  <c r="BE144"/>
  <c r="BE148"/>
  <c r="E121" i="4"/>
  <c r="BE139"/>
  <c r="BE148"/>
  <c r="BE153"/>
  <c r="BE154"/>
  <c r="BE156"/>
  <c r="BE166"/>
  <c r="BE173"/>
  <c r="BE177"/>
  <c r="BE182"/>
  <c r="BE185"/>
  <c r="E85" i="5"/>
  <c r="F94"/>
  <c r="BE138"/>
  <c r="BE150"/>
  <c r="BE152"/>
  <c r="BE156"/>
  <c r="BE167"/>
  <c r="J91" i="2"/>
  <c r="J94"/>
  <c r="F94" i="3"/>
  <c r="BE130"/>
  <c r="BE136"/>
  <c r="BE137"/>
  <c r="BE138"/>
  <c r="BE145"/>
  <c r="J91" i="4"/>
  <c r="F94"/>
  <c r="BE138"/>
  <c r="BE140"/>
  <c r="BE141"/>
  <c r="BE152"/>
  <c r="BE155"/>
  <c r="BE158"/>
  <c r="BE159"/>
  <c r="BE163"/>
  <c r="BE164"/>
  <c r="BE167"/>
  <c r="BE168"/>
  <c r="BE171"/>
  <c r="BK184"/>
  <c r="J184" s="1"/>
  <c r="J111" s="1"/>
  <c r="J94" i="5"/>
  <c r="J124"/>
  <c r="BE135"/>
  <c r="BE139"/>
  <c r="BE141"/>
  <c r="BE153"/>
  <c r="BE158"/>
  <c r="BE165"/>
  <c r="BE170"/>
  <c r="BE172"/>
  <c r="E85" i="2"/>
  <c r="E114" i="3"/>
  <c r="BE131"/>
  <c r="J94" i="4"/>
  <c r="BE136"/>
  <c r="BE143"/>
  <c r="BE145"/>
  <c r="BE150"/>
  <c r="BE151"/>
  <c r="BE162"/>
  <c r="BE165"/>
  <c r="BE169"/>
  <c r="BE172"/>
  <c r="BE175"/>
  <c r="BE178"/>
  <c r="BE179"/>
  <c r="BE181"/>
  <c r="BE133" i="5"/>
  <c r="BE140"/>
  <c r="BE142"/>
  <c r="BE143"/>
  <c r="BE149"/>
  <c r="BE154"/>
  <c r="BE155"/>
  <c r="BE159"/>
  <c r="BE162"/>
  <c r="BE163"/>
  <c r="BE164"/>
  <c r="BE168"/>
  <c r="BE171"/>
  <c r="BK132"/>
  <c r="J132" s="1"/>
  <c r="J100" s="1"/>
  <c r="BE126" i="2"/>
  <c r="BE127"/>
  <c r="BE129"/>
  <c r="J94" i="3"/>
  <c r="BE129"/>
  <c r="BE132"/>
  <c r="BE133"/>
  <c r="BE135"/>
  <c r="BE147"/>
  <c r="BE137" i="4"/>
  <c r="BE149"/>
  <c r="BE161"/>
  <c r="BE174"/>
  <c r="BK142"/>
  <c r="J142" s="1"/>
  <c r="J101" s="1"/>
  <c r="BK144"/>
  <c r="J144" s="1"/>
  <c r="J102" s="1"/>
  <c r="BE145" i="5"/>
  <c r="BE146"/>
  <c r="BE147"/>
  <c r="BE148"/>
  <c r="BE157"/>
  <c r="BE160"/>
  <c r="BK134"/>
  <c r="J134" s="1"/>
  <c r="J101" s="1"/>
  <c r="BK146" i="4" l="1"/>
  <c r="J146" s="1"/>
  <c r="J103" s="1"/>
  <c r="T127" i="3"/>
  <c r="T126"/>
  <c r="P136" i="5"/>
  <c r="P130"/>
  <c r="AU100" i="1" s="1"/>
  <c r="T146" i="4"/>
  <c r="T133" s="1"/>
  <c r="BK134"/>
  <c r="J134" s="1"/>
  <c r="J99" s="1"/>
  <c r="T136" i="5"/>
  <c r="T130"/>
  <c r="BK136"/>
  <c r="J136" s="1"/>
  <c r="J102" s="1"/>
  <c r="P146" i="4"/>
  <c r="P133" s="1"/>
  <c r="AU99" i="1" s="1"/>
  <c r="P126" i="3"/>
  <c r="AU98" i="1"/>
  <c r="R142" i="3"/>
  <c r="R126"/>
  <c r="R136" i="5"/>
  <c r="R130"/>
  <c r="R146" i="4"/>
  <c r="R133"/>
  <c r="J135"/>
  <c r="J100" s="1"/>
  <c r="J137" i="5"/>
  <c r="J103" s="1"/>
  <c r="AW95" i="1"/>
  <c r="BK127" i="3"/>
  <c r="J147" i="4"/>
  <c r="J104" s="1"/>
  <c r="BK183"/>
  <c r="J183" s="1"/>
  <c r="J110" s="1"/>
  <c r="AY95" i="1"/>
  <c r="BK124" i="2"/>
  <c r="J124"/>
  <c r="J99" s="1"/>
  <c r="BK142" i="3"/>
  <c r="J142" s="1"/>
  <c r="J102" s="1"/>
  <c r="BK131" i="5"/>
  <c r="BK130" s="1"/>
  <c r="J130" s="1"/>
  <c r="J32" s="1"/>
  <c r="AG100" i="1" s="1"/>
  <c r="BC97"/>
  <c r="AY97" s="1"/>
  <c r="J35" i="2"/>
  <c r="AV96" i="1" s="1"/>
  <c r="AT96" s="1"/>
  <c r="J35" i="4"/>
  <c r="AV99" i="1" s="1"/>
  <c r="AT99" s="1"/>
  <c r="BA97"/>
  <c r="AW97" s="1"/>
  <c r="F35" i="2"/>
  <c r="AZ96" i="1" s="1"/>
  <c r="AZ95" s="1"/>
  <c r="AV95" s="1"/>
  <c r="BD97"/>
  <c r="BD94" s="1"/>
  <c r="W33" s="1"/>
  <c r="J35" i="3"/>
  <c r="AV98" i="1" s="1"/>
  <c r="AT98" s="1"/>
  <c r="F35" i="4"/>
  <c r="AZ99" i="1" s="1"/>
  <c r="J35" i="5"/>
  <c r="AV100" i="1" s="1"/>
  <c r="AT100" s="1"/>
  <c r="BB97"/>
  <c r="AX97" s="1"/>
  <c r="F35" i="3"/>
  <c r="AZ98" i="1" s="1"/>
  <c r="F35" i="5"/>
  <c r="AZ100" i="1" s="1"/>
  <c r="BK126" i="3" l="1"/>
  <c r="J126" s="1"/>
  <c r="J32" s="1"/>
  <c r="AG98" i="1" s="1"/>
  <c r="AN98" s="1"/>
  <c r="AN100"/>
  <c r="AT95"/>
  <c r="AU97"/>
  <c r="AU94"/>
  <c r="AZ97"/>
  <c r="AZ94" s="1"/>
  <c r="AV94" s="1"/>
  <c r="AK29" s="1"/>
  <c r="J41" i="5"/>
  <c r="BC94" i="1"/>
  <c r="W32" s="1"/>
  <c r="BA94"/>
  <c r="AW94" s="1"/>
  <c r="AK30" s="1"/>
  <c r="BB94"/>
  <c r="AX94" s="1"/>
  <c r="J127" i="3"/>
  <c r="J99" s="1"/>
  <c r="J98" i="5"/>
  <c r="J131"/>
  <c r="J99" s="1"/>
  <c r="BK123" i="2"/>
  <c r="J123" s="1"/>
  <c r="J32" s="1"/>
  <c r="AG96" i="1" s="1"/>
  <c r="AG95" s="1"/>
  <c r="BK133" i="4"/>
  <c r="J133" s="1"/>
  <c r="J98" s="1"/>
  <c r="AV97" i="1" l="1"/>
  <c r="AT97" s="1"/>
  <c r="AY94"/>
  <c r="W30"/>
  <c r="J41" i="3"/>
  <c r="AN96" i="1"/>
  <c r="J41" i="2"/>
  <c r="W29" i="1"/>
  <c r="W31"/>
  <c r="J98" i="2"/>
  <c r="J98" i="3"/>
  <c r="J32" i="4"/>
  <c r="AG99" i="1" s="1"/>
  <c r="AN99" s="1"/>
  <c r="AN95"/>
  <c r="AT94"/>
  <c r="J41" i="4" l="1"/>
  <c r="AG97" i="1"/>
  <c r="AN97" s="1"/>
  <c r="AG94" l="1"/>
  <c r="AK26" s="1"/>
  <c r="AK35" s="1"/>
  <c r="AN94" l="1"/>
</calcChain>
</file>

<file path=xl/sharedStrings.xml><?xml version="1.0" encoding="utf-8"?>
<sst xmlns="http://schemas.openxmlformats.org/spreadsheetml/2006/main" count="2139" uniqueCount="510">
  <si>
    <t>Export Komplet</t>
  </si>
  <si>
    <t/>
  </si>
  <si>
    <t>2.0</t>
  </si>
  <si>
    <t>False</t>
  </si>
  <si>
    <t>{29e27b0f-6175-408b-96a9-738ddd34e355}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</si>
  <si>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</si>
  <si>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</si>
  <si>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</si>
  <si>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</si>
  <si>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</si>
  <si>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</si>
  <si>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</si>
  <si>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</si>
  <si>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2020-12 (8)</t>
  </si>
  <si>
    <t>Stavba:</t>
  </si>
  <si>
    <t>Rekonstrukce stávajících WC v MŠ Předškolní v Ostravě Výškovicích</t>
  </si>
  <si>
    <t>KSO:</t>
  </si>
  <si>
    <t>CC-CZ:</t>
  </si>
  <si>
    <t>Místo:</t>
  </si>
  <si>
    <t xml:space="preserve"> </t>
  </si>
  <si>
    <t>Datum:</t>
  </si>
  <si>
    <t>Zadavatel:</t>
  </si>
  <si>
    <t>IČ:</t>
  </si>
  <si>
    <t>SMO - Městský obvod Ostrava-Jih</t>
  </si>
  <si>
    <t>DIČ:</t>
  </si>
  <si>
    <t>Zhotovitel:</t>
  </si>
  <si>
    <t>Projektant:</t>
  </si>
  <si>
    <t>Ingesta spol. s.r.o. Ostrava Hrabůvka</t>
  </si>
  <si>
    <t>Zpracovatel:</t>
  </si>
  <si>
    <t>0,1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</si>
  <si>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</si>
  <si>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</si>
  <si>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</si>
  <si>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</si>
  <si>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</si>
  <si>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</si>
  <si>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</si>
  <si>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</si>
  <si>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</si>
  <si>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</si>
  <si>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</si>
  <si>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</si>
  <si>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</si>
  <si>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</si>
  <si>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</si>
  <si>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</si>
  <si>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</si>
  <si>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</si>
  <si>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</si>
  <si>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</si>
  <si>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</si>
  <si>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</si>
  <si>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</si>
  <si>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</si>
  <si>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</si>
  <si>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</si>
  <si>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</si>
  <si>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</si>
  <si>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</si>
  <si>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</si>
  <si>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</si>
  <si>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</si>
  <si>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</si>
  <si>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</si>
  <si>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</si>
  <si>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</si>
  <si>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</si>
  <si>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</si>
  <si>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</si>
  <si>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</si>
  <si>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</si>
  <si>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</si>
  <si>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</si>
  <si>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</si>
  <si>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</si>
  <si>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</si>
  <si>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000</t>
  </si>
  <si>
    <t>VRN</t>
  </si>
  <si>
    <t>STA</t>
  </si>
  <si>
    <t>1</t>
  </si>
  <si>
    <t>{51bd97bb-26d9-4409-93dd-d0d1d5deb185}</t>
  </si>
  <si>
    <t>2</t>
  </si>
  <si>
    <t>/</t>
  </si>
  <si>
    <t>Soupis</t>
  </si>
  <si>
    <t>{7226522f-2e8e-4063-85cf-279b49400429}</t>
  </si>
  <si>
    <t>D8</t>
  </si>
  <si>
    <t>2.np - třída koník</t>
  </si>
  <si>
    <t>{18d43bbb-dbd3-4e18-b616-68ae024052b2}</t>
  </si>
  <si>
    <t>01</t>
  </si>
  <si>
    <t>bourání</t>
  </si>
  <si>
    <t>{91a5d58f-b1d4-4cbe-882b-7630addecbdf}</t>
  </si>
  <si>
    <t>02</t>
  </si>
  <si>
    <t xml:space="preserve">stavební práce </t>
  </si>
  <si>
    <t>{bb4b737e-0fb6-42c1-931d-f47f171c5847}</t>
  </si>
  <si>
    <t>03</t>
  </si>
  <si>
    <t>tzb - zt, ut, vzt</t>
  </si>
  <si>
    <t>{bd141541-cbca-4315-a336-cb98b1461841}</t>
  </si>
  <si>
    <t>KRYCÍ LIST SOUPISU PRACÍ</t>
  </si>
  <si>
    <t>Objekt:</t>
  </si>
  <si>
    <t>000 - VRN</t>
  </si>
  <si>
    <t>Soupis:</t>
  </si>
  <si>
    <t>VRN - VRN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</si>
  <si>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</si>
  <si>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</si>
  <si>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</si>
  <si>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</si>
  <si>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</si>
  <si>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</si>
  <si>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</si>
  <si>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</si>
  <si>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</si>
  <si>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</si>
  <si>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</si>
  <si>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</si>
  <si>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</si>
  <si>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</si>
  <si>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</si>
  <si>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</si>
  <si>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</si>
  <si>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</si>
  <si>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</si>
  <si>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</si>
  <si>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</si>
  <si>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</si>
  <si>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</si>
  <si>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</si>
  <si>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VRN3</t>
  </si>
  <si>
    <t>Zařízení staveniště</t>
  </si>
  <si>
    <t>K</t>
  </si>
  <si>
    <t>031002000</t>
  </si>
  <si>
    <t>Související práce pro zařízení staveniště</t>
  </si>
  <si>
    <t>Kč</t>
  </si>
  <si>
    <t>1024</t>
  </si>
  <si>
    <t>1350436139</t>
  </si>
  <si>
    <t>039002000</t>
  </si>
  <si>
    <t>Zrušení zařízení staveniště</t>
  </si>
  <si>
    <t>-276456575</t>
  </si>
  <si>
    <t>VRN4</t>
  </si>
  <si>
    <t>Inženýrská činnost</t>
  </si>
  <si>
    <t>3</t>
  </si>
  <si>
    <t>045002000</t>
  </si>
  <si>
    <t>Kompletační a koordinační činnost</t>
  </si>
  <si>
    <t>-1711249673</t>
  </si>
  <si>
    <t>D8 - 2.np - třída koník</t>
  </si>
  <si>
    <t>01 - bourání</t>
  </si>
  <si>
    <t>HSV - Práce a dodávky HSV</t>
  </si>
  <si>
    <t xml:space="preserve">    997 - Přesun sutě</t>
  </si>
  <si>
    <t xml:space="preserve">    9 - Ostatní konstrukce a práce, bourání</t>
  </si>
  <si>
    <t>PSV - Práce a dodávky PSV</t>
  </si>
  <si>
    <t xml:space="preserve">    766 - Konstrukce truhlářské</t>
  </si>
  <si>
    <t xml:space="preserve">    776 - Podlahy povlakové</t>
  </si>
  <si>
    <t>HSV</t>
  </si>
  <si>
    <t>Práce a dodávky HSV</t>
  </si>
  <si>
    <t>997</t>
  </si>
  <si>
    <t>Přesun sutě</t>
  </si>
  <si>
    <t>997013212</t>
  </si>
  <si>
    <t>Vnitrostaveništní doprava suti a vybouraných hmot pro budovy v do 9 m ručně</t>
  </si>
  <si>
    <t>t</t>
  </si>
  <si>
    <t>4</t>
  </si>
  <si>
    <t>1866985912</t>
  </si>
  <si>
    <t>997013219</t>
  </si>
  <si>
    <t>Příplatek k vnitrostaveništní dopravě suti a vybouraných hmot za zvětšenou dopravu suti ZKD 10 m</t>
  </si>
  <si>
    <t>-1340388120</t>
  </si>
  <si>
    <t>997013501</t>
  </si>
  <si>
    <t>Odvoz suti a vybouraných hmot na skládku nebo meziskládku do 1 km se složením</t>
  </si>
  <si>
    <t>1638926047</t>
  </si>
  <si>
    <t>997013509</t>
  </si>
  <si>
    <t>Příplatek k odvozu suti a vybouraných hmot na skládku ZKD 1 km přes 1 km</t>
  </si>
  <si>
    <t>1178877863</t>
  </si>
  <si>
    <t>997013631</t>
  </si>
  <si>
    <t>Poplatek za uložení na skládce (skládkovné) stavebního odpadu směsného kód odpadu 17 09 04</t>
  </si>
  <si>
    <t>593760049</t>
  </si>
  <si>
    <t>9</t>
  </si>
  <si>
    <t>Ostatní konstrukce a práce, bourání</t>
  </si>
  <si>
    <t>6</t>
  </si>
  <si>
    <t>961044111</t>
  </si>
  <si>
    <t>Bourání základů z betonu prostého</t>
  </si>
  <si>
    <t>m3</t>
  </si>
  <si>
    <t>-1916339078</t>
  </si>
  <si>
    <t>7</t>
  </si>
  <si>
    <t>965046111</t>
  </si>
  <si>
    <t>Broušení stávajících betonových podlah úběr do 3 mm</t>
  </si>
  <si>
    <t>m2</t>
  </si>
  <si>
    <t>-2037965992</t>
  </si>
  <si>
    <t>8</t>
  </si>
  <si>
    <t>965046119</t>
  </si>
  <si>
    <t>Příplatek k broušení stávajících betonových podlah za každý další 1 mm úběru</t>
  </si>
  <si>
    <t>1835588448</t>
  </si>
  <si>
    <t>965081213</t>
  </si>
  <si>
    <t>Bourání podlah z dlaždic keramických nebo xylolitových tl do 10 mm plochy přes 1 m2</t>
  </si>
  <si>
    <t>-467505549</t>
  </si>
  <si>
    <t>10</t>
  </si>
  <si>
    <t>978011191</t>
  </si>
  <si>
    <t>Otlučení (osekání) vnitřní vápenné nebo vápenocementové omítky stropů v rozsahu do 100 %</t>
  </si>
  <si>
    <t>-2030746127</t>
  </si>
  <si>
    <t>11</t>
  </si>
  <si>
    <t>978013191</t>
  </si>
  <si>
    <t>Otlučení (osekání) vnitřní vápenné nebo vápenocementové omítky stěn v rozsahu do 100 %</t>
  </si>
  <si>
    <t>-379909700</t>
  </si>
  <si>
    <t>12</t>
  </si>
  <si>
    <t>978059541</t>
  </si>
  <si>
    <t>Odsekání a odebrání obkladů stěn z vnitřních obkládaček plochy přes 1 m2</t>
  </si>
  <si>
    <t>754609678</t>
  </si>
  <si>
    <t>PSV</t>
  </si>
  <si>
    <t>Práce a dodávky PSV</t>
  </si>
  <si>
    <t>766</t>
  </si>
  <si>
    <t>Konstrukce truhlářské</t>
  </si>
  <si>
    <t>13</t>
  </si>
  <si>
    <t>766662811</t>
  </si>
  <si>
    <t xml:space="preserve">Demontáž dveřních prahů u dveří jednokřídlových </t>
  </si>
  <si>
    <t>kus</t>
  </si>
  <si>
    <t>16</t>
  </si>
  <si>
    <t>-964204228</t>
  </si>
  <si>
    <t>14</t>
  </si>
  <si>
    <t>766691914</t>
  </si>
  <si>
    <t>Vyvěšení nebo zavěšení dřevěných křídel dveří pl do 2 m2</t>
  </si>
  <si>
    <t>-2141766992</t>
  </si>
  <si>
    <t>776</t>
  </si>
  <si>
    <t>Podlahy povlakové</t>
  </si>
  <si>
    <t>776201812</t>
  </si>
  <si>
    <t>Demontáž lepených povlakových podlah s podložkou ručně</t>
  </si>
  <si>
    <t>-1557335260</t>
  </si>
  <si>
    <t>776410811</t>
  </si>
  <si>
    <t>Odstranění soklíků a lišt pryžových nebo plastových</t>
  </si>
  <si>
    <t>m</t>
  </si>
  <si>
    <t>-1431614922</t>
  </si>
  <si>
    <t xml:space="preserve">02 - stavební práce </t>
  </si>
  <si>
    <t xml:space="preserve">    6 - Úpravy povrchů, podlahy a osazování výplní</t>
  </si>
  <si>
    <t xml:space="preserve">    998 - Přesun hmot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</si>
  <si>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</si>
  <si>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</si>
  <si>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</si>
  <si>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</si>
  <si>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</si>
  <si>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</si>
  <si>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</si>
  <si>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>Úpravy povrchů, podlahy a osazování výplní</t>
  </si>
  <si>
    <t>611321141</t>
  </si>
  <si>
    <t>Vápenocementová omítka štuková dvouvrstvá vnitřních stropů rovných nanášená ručně</t>
  </si>
  <si>
    <t>-1500240745</t>
  </si>
  <si>
    <t>611321191</t>
  </si>
  <si>
    <t>Příplatek k vápenocementové omítce vnitřních stropů za každých dalších 5 mm tloušťky ručně</t>
  </si>
  <si>
    <t>825103465</t>
  </si>
  <si>
    <t>612321121</t>
  </si>
  <si>
    <t>Vápenocementová omítka hladká jednovrstvá vnitřních stěn nanášená ručně</t>
  </si>
  <si>
    <t>-1994049317</t>
  </si>
  <si>
    <t>612321141</t>
  </si>
  <si>
    <t>Vápenocementová omítka štuková dvouvrstvá vnitřních stěn nanášená ručně</t>
  </si>
  <si>
    <t>-369517444</t>
  </si>
  <si>
    <t>612321191</t>
  </si>
  <si>
    <t>Příplatek k vápenocementové omítce vnitřních stěn za každých dalších 5 mm tloušťky ručně</t>
  </si>
  <si>
    <t>-772841427</t>
  </si>
  <si>
    <t>619995001</t>
  </si>
  <si>
    <t>Začištění omítek kolem oken, dveří, podlah nebo obkladů</t>
  </si>
  <si>
    <t>-846699457</t>
  </si>
  <si>
    <t>952901111</t>
  </si>
  <si>
    <t>Vyčištění budov bytové a občanské výstavby při výšce podlaží do 4 m</t>
  </si>
  <si>
    <t>-1249347072</t>
  </si>
  <si>
    <t>998</t>
  </si>
  <si>
    <t>Přesun hmot</t>
  </si>
  <si>
    <t>998018002</t>
  </si>
  <si>
    <t>Přesun hmot ruční pro budovy v do 12 m</t>
  </si>
  <si>
    <t>-1401644151</t>
  </si>
  <si>
    <t>766660001</t>
  </si>
  <si>
    <t>Montáž dveřních křídel otvíravých jednokřídlových š do 0,8 m do ocelové zárubně</t>
  </si>
  <si>
    <t>279897503</t>
  </si>
  <si>
    <t>M</t>
  </si>
  <si>
    <t>61162000</t>
  </si>
  <si>
    <t>dveře jednokřídlé dřevotřískové povrch dýhovaný plné 600x1970/2100mm</t>
  </si>
  <si>
    <t>32</t>
  </si>
  <si>
    <t>-1906707548</t>
  </si>
  <si>
    <t>61162002</t>
  </si>
  <si>
    <t>dveře jednokřídlé dřevotřískové povrch dýhovaný plné 800x1970/2100mm, (původní k zavěšení - necenit)</t>
  </si>
  <si>
    <t>1194017160</t>
  </si>
  <si>
    <t>54914620</t>
  </si>
  <si>
    <t>kování dveřní vrchní klika včetně rozet a montážního materiálu R PZ nerez PK</t>
  </si>
  <si>
    <t>2022856256</t>
  </si>
  <si>
    <t>54924019</t>
  </si>
  <si>
    <t xml:space="preserve">zámek zadlabací WC L+P </t>
  </si>
  <si>
    <t>-270025931</t>
  </si>
  <si>
    <t>766695212</t>
  </si>
  <si>
    <t>Montáž truhlářských prahů dveří jednokřídlových šířky do 10 cm</t>
  </si>
  <si>
    <t>-1687183888</t>
  </si>
  <si>
    <t>611871/600R</t>
  </si>
  <si>
    <t>práh dveřní dřevěný dubový tl 20mm dl 620mm š 100mm včetně nátěru</t>
  </si>
  <si>
    <t>1008225211</t>
  </si>
  <si>
    <t>611871/800R</t>
  </si>
  <si>
    <t>práh dveřní dřevěný dubový tl 20mm dl 820mm š 100mm včetně nátěru</t>
  </si>
  <si>
    <t>-2007644861</t>
  </si>
  <si>
    <t>17</t>
  </si>
  <si>
    <t>998766102</t>
  </si>
  <si>
    <t>Přesun hmot tonážní pro konstrukce truhlářské v objektech v do 12 m</t>
  </si>
  <si>
    <t>-2111396167</t>
  </si>
  <si>
    <t>767</t>
  </si>
  <si>
    <t>Konstrukce zámečnické</t>
  </si>
  <si>
    <t>18</t>
  </si>
  <si>
    <t>767810112</t>
  </si>
  <si>
    <t>Montáž mřížek větracích čtyřhranných průřezu do 0,04 m2</t>
  </si>
  <si>
    <t>-142406555</t>
  </si>
  <si>
    <t>19</t>
  </si>
  <si>
    <t>450205R</t>
  </si>
  <si>
    <t>Mřížka větrací se síťovinou VM 150×200 mm, nerez</t>
  </si>
  <si>
    <t>-987423497</t>
  </si>
  <si>
    <t>771</t>
  </si>
  <si>
    <t>Podlahy z dlaždic</t>
  </si>
  <si>
    <t>20</t>
  </si>
  <si>
    <t>771121011</t>
  </si>
  <si>
    <t>Nátěr penetrační na podlahu</t>
  </si>
  <si>
    <t>547068973</t>
  </si>
  <si>
    <t>771151022</t>
  </si>
  <si>
    <t>Samonivelační stěrka podlah pevnosti 30 MPa tl 5 mm</t>
  </si>
  <si>
    <t>1473465175</t>
  </si>
  <si>
    <t>22</t>
  </si>
  <si>
    <t>771474113</t>
  </si>
  <si>
    <t>Montáž soklů z dlaždic keramických rovných flexibilní lepidlo v do 120 mm</t>
  </si>
  <si>
    <t>-1469113897</t>
  </si>
  <si>
    <t>23</t>
  </si>
  <si>
    <t>LSS.TAA35069</t>
  </si>
  <si>
    <t>dlaždice TAURUS GRANIT 69 Rio Negro, 298x298x9mm</t>
  </si>
  <si>
    <t>751916032</t>
  </si>
  <si>
    <t>24</t>
  </si>
  <si>
    <t>771574113</t>
  </si>
  <si>
    <t>Montáž podlah keramických hladkých lepených flexibilním lepidlem do 19 ks/m2</t>
  </si>
  <si>
    <t>169909301</t>
  </si>
  <si>
    <t>25</t>
  </si>
  <si>
    <t>-2123278633</t>
  </si>
  <si>
    <t>26</t>
  </si>
  <si>
    <t>771577111</t>
  </si>
  <si>
    <t>Příplatek k montáži podlah keramických lepených flexibilním lepidlem za plochu do 5 m2</t>
  </si>
  <si>
    <t>-1242914540</t>
  </si>
  <si>
    <t>27</t>
  </si>
  <si>
    <t>771577114</t>
  </si>
  <si>
    <t>Příplatek k montáži podlah keramických lepených flexibilním lepidlem za spárování tmelem dvousložkovým</t>
  </si>
  <si>
    <t>-1032007997</t>
  </si>
  <si>
    <t>28</t>
  </si>
  <si>
    <t>998771102</t>
  </si>
  <si>
    <t>Přesun hmot tonážní pro podlahy z dlaždic v objektech v do 12 m</t>
  </si>
  <si>
    <t>1036937753</t>
  </si>
  <si>
    <t>781</t>
  </si>
  <si>
    <t>Dokončovací práce - obklady</t>
  </si>
  <si>
    <t>29</t>
  </si>
  <si>
    <t>781474113</t>
  </si>
  <si>
    <t>Montáž obkladů vnitřních keramických hladkých do 19 ks/m2 lepených flexibilním lepidlem</t>
  </si>
  <si>
    <t>710644203</t>
  </si>
  <si>
    <t>30</t>
  </si>
  <si>
    <t>59761071</t>
  </si>
  <si>
    <t>obklad keramický hladký přes 12 do 19ks/m2</t>
  </si>
  <si>
    <t>-839606665</t>
  </si>
  <si>
    <t>31</t>
  </si>
  <si>
    <t>781477111</t>
  </si>
  <si>
    <t>Příplatek k montáži obkladů vnitřních keramických hladkých za plochu do 10 m2</t>
  </si>
  <si>
    <t>87390609</t>
  </si>
  <si>
    <t>781477114</t>
  </si>
  <si>
    <t>Příplatek k montáži obkladů vnitřních keramických hladkých za spárování tmelem dvousložkovým</t>
  </si>
  <si>
    <t>-1096249801</t>
  </si>
  <si>
    <t>33</t>
  </si>
  <si>
    <t>998781102</t>
  </si>
  <si>
    <t>Přesun hmot tonážní pro obklady keramické v objektech v do 12 m</t>
  </si>
  <si>
    <t>-1522842321</t>
  </si>
  <si>
    <t>783</t>
  </si>
  <si>
    <t>Dokončovací práce - nátěry</t>
  </si>
  <si>
    <t>34</t>
  </si>
  <si>
    <t>783306809</t>
  </si>
  <si>
    <t>Odstranění nátěru ze zámečnických konstrukcí okartáčováním</t>
  </si>
  <si>
    <t>-1184537175</t>
  </si>
  <si>
    <t>35</t>
  </si>
  <si>
    <t>783314201</t>
  </si>
  <si>
    <t>Základní antikorozní jednonásobný syntetický standardní nátěr zámečnických konstrukcí</t>
  </si>
  <si>
    <t>1946358189</t>
  </si>
  <si>
    <t>36</t>
  </si>
  <si>
    <t>783317101</t>
  </si>
  <si>
    <t>Krycí jednonásobný syntetický standardní nátěr zámečnických konstrukcí</t>
  </si>
  <si>
    <t>-210448045</t>
  </si>
  <si>
    <t>784</t>
  </si>
  <si>
    <t>Dokončovací práce - malby a tapety</t>
  </si>
  <si>
    <t>37</t>
  </si>
  <si>
    <t>784181121</t>
  </si>
  <si>
    <t>Hloubková jednonásobná penetrace podkladu v místnostech výšky do 3,80 m</t>
  </si>
  <si>
    <t>80344392</t>
  </si>
  <si>
    <t>38</t>
  </si>
  <si>
    <t>784221101</t>
  </si>
  <si>
    <t>Dvojnásobné bílé malby ze směsí za sucha dobře otěruvzdorných v místnostech do 3,80 m</t>
  </si>
  <si>
    <t>644338147</t>
  </si>
  <si>
    <t>Práce a dodávky M</t>
  </si>
  <si>
    <t>21-M</t>
  </si>
  <si>
    <t>Elektromontáže</t>
  </si>
  <si>
    <t>39</t>
  </si>
  <si>
    <t>21002000R1</t>
  </si>
  <si>
    <t>Elektroinstalace</t>
  </si>
  <si>
    <t>sb</t>
  </si>
  <si>
    <t>64</t>
  </si>
  <si>
    <t>589016662</t>
  </si>
  <si>
    <t>03 - tzb - zt, ut, vzt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</si>
  <si>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</si>
  <si>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</si>
  <si>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</si>
  <si>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</si>
  <si>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 xml:space="preserve">    751 - Vzduchotechnika</t>
  </si>
  <si>
    <t>HZS - Hodinové zúčtovací sazby</t>
  </si>
  <si>
    <t>612135101</t>
  </si>
  <si>
    <t>Hrubá výplň rýh ve stěnách maltou jakékoli šířky rýhy</t>
  </si>
  <si>
    <t>-1868962445</t>
  </si>
  <si>
    <t>974031132</t>
  </si>
  <si>
    <t>Vysekání rýh ve zdivu cihelném hl do 50 mm š do 70 mm</t>
  </si>
  <si>
    <t>-485095951</t>
  </si>
  <si>
    <t>721</t>
  </si>
  <si>
    <t>Zdravotechnika - vnitřní kanalizace</t>
  </si>
  <si>
    <t>721171915</t>
  </si>
  <si>
    <t>Potrubí z PP propojení potrubí DN 110</t>
  </si>
  <si>
    <t>847650602</t>
  </si>
  <si>
    <t>721174043</t>
  </si>
  <si>
    <t>Potrubí kanalizační z PP připojovací DN 50</t>
  </si>
  <si>
    <t>131251049</t>
  </si>
  <si>
    <t>721210813</t>
  </si>
  <si>
    <t>Demontáž vpustí podlahových DN 100</t>
  </si>
  <si>
    <t>2111669379</t>
  </si>
  <si>
    <t>721211913</t>
  </si>
  <si>
    <t>Montáž vpustí podlahových DN 110 ostatní typ</t>
  </si>
  <si>
    <t>-1840323425</t>
  </si>
  <si>
    <t>55161770</t>
  </si>
  <si>
    <t>vpusť podlahová nerezová nízký profil 105mm DN 100</t>
  </si>
  <si>
    <t>1110003448</t>
  </si>
  <si>
    <t>998721102</t>
  </si>
  <si>
    <t>Přesun hmot tonážní pro vnitřní kanalizace v objektech v do 12 m</t>
  </si>
  <si>
    <t>1056512084</t>
  </si>
  <si>
    <t>722</t>
  </si>
  <si>
    <t>Zdravotechnika - vnitřní vodovod</t>
  </si>
  <si>
    <t>722131931</t>
  </si>
  <si>
    <t>Potrubí pozinkované závitové propojení potrubí DN 15</t>
  </si>
  <si>
    <t>482553517</t>
  </si>
  <si>
    <t>722174022</t>
  </si>
  <si>
    <t>Potrubí vodovodní plastové PPR svar polyfuze PN 20 D 20x3,4 mm</t>
  </si>
  <si>
    <t>855878053</t>
  </si>
  <si>
    <t>722181231</t>
  </si>
  <si>
    <t>Ochrana vodovodního potrubí přilepenými termoizolačními trubicemi z PE tl do 13 mm DN do 22 mm</t>
  </si>
  <si>
    <t>-982082876</t>
  </si>
  <si>
    <t>722220851</t>
  </si>
  <si>
    <t>Demontáž armatur závitových s jedním závitem G do 3/4</t>
  </si>
  <si>
    <t>1092116673</t>
  </si>
  <si>
    <t>722290226</t>
  </si>
  <si>
    <t>Zkouška těsnosti vodovodního potrubí závitového do DN 50</t>
  </si>
  <si>
    <t>1781467099</t>
  </si>
  <si>
    <t>998722102</t>
  </si>
  <si>
    <t>Přesun hmot tonážní pro vnitřní vodovod v objektech v do 12 m</t>
  </si>
  <si>
    <t>-860606939</t>
  </si>
  <si>
    <t>725</t>
  </si>
  <si>
    <t>Zdravotechnika - zařizovací předměty</t>
  </si>
  <si>
    <t>725110814</t>
  </si>
  <si>
    <t>Demontáž klozetu Kombi, odsávací</t>
  </si>
  <si>
    <t>soubor</t>
  </si>
  <si>
    <t>-615465007</t>
  </si>
  <si>
    <t>725112183.LFN</t>
  </si>
  <si>
    <t>Kombi klozet Lyra plus s úspornou armaturou odpad šikmý</t>
  </si>
  <si>
    <t>-1125765837</t>
  </si>
  <si>
    <t>725210821</t>
  </si>
  <si>
    <t>Demontáž umyvadel bez výtokových armatur</t>
  </si>
  <si>
    <t>1650094324</t>
  </si>
  <si>
    <t>725211603.LFN</t>
  </si>
  <si>
    <t>Umyvadlo keramické bílé LYRA PLUS šířky 600 mm bez krytu na sifon připevněné na stěnu šrouby</t>
  </si>
  <si>
    <t>-1044604299</t>
  </si>
  <si>
    <t>725819401</t>
  </si>
  <si>
    <t>Montáž ventilů rohových G 1/2" s připojovací trubičkou</t>
  </si>
  <si>
    <t>-746693307</t>
  </si>
  <si>
    <t>ALP.ARV001</t>
  </si>
  <si>
    <t>Ventil rohový s filtrem 1/2"×3/8", kulatý</t>
  </si>
  <si>
    <t>453480399</t>
  </si>
  <si>
    <t>725820801</t>
  </si>
  <si>
    <t>Demontáž baterie nástěnné do G 3 / 4</t>
  </si>
  <si>
    <t>1231714634</t>
  </si>
  <si>
    <t>725822613.RAF</t>
  </si>
  <si>
    <t>Baterie umyvadlová RAF TM21X stojánková páková s výpustí</t>
  </si>
  <si>
    <t>1199709468</t>
  </si>
  <si>
    <t>998725102</t>
  </si>
  <si>
    <t>Přesun hmot tonážní pro zařizovací předměty v objektech v do 12 m</t>
  </si>
  <si>
    <t>-1998388486</t>
  </si>
  <si>
    <t>734</t>
  </si>
  <si>
    <t>Ústřední vytápění - armatury</t>
  </si>
  <si>
    <t>734209122</t>
  </si>
  <si>
    <t>Montáž armatury závitové s třemi závity G 3/8</t>
  </si>
  <si>
    <t>1464887136</t>
  </si>
  <si>
    <t>55121236R</t>
  </si>
  <si>
    <t>ventil termostatický přímý s hlavicí</t>
  </si>
  <si>
    <t>-1947491641</t>
  </si>
  <si>
    <t>734261411</t>
  </si>
  <si>
    <t>Šroubení regulační radiátorové rohové G 3/8 bez vypouštění</t>
  </si>
  <si>
    <t>1266689958</t>
  </si>
  <si>
    <t>998734102</t>
  </si>
  <si>
    <t>Přesun hmot tonážní pro armatury v objektech v do 12 m</t>
  </si>
  <si>
    <t>1310602937</t>
  </si>
  <si>
    <t>751</t>
  </si>
  <si>
    <t>Vzduchotechnika</t>
  </si>
  <si>
    <t>751111013</t>
  </si>
  <si>
    <t>Mtž vent ax ntl nástěnného základního D do 300 mm</t>
  </si>
  <si>
    <t>753169975</t>
  </si>
  <si>
    <t>429R</t>
  </si>
  <si>
    <t>ventilátor axiální 50W, 230V IP x4, zabudovaný časový spínač</t>
  </si>
  <si>
    <t>-1189191004</t>
  </si>
  <si>
    <t>HZS</t>
  </si>
  <si>
    <t>Hodinové zúčtovací sazby</t>
  </si>
  <si>
    <t>HZS2212</t>
  </si>
  <si>
    <t>Hodinová zúčtovací sazba instalatér odborný, Dmtž + Mtž radiátoru včetně vypuštění, napuštění systému</t>
  </si>
  <si>
    <t>hod</t>
  </si>
  <si>
    <t>512</t>
  </si>
  <si>
    <t>-1493244545</t>
  </si>
  <si>
    <t>HZS2311</t>
  </si>
  <si>
    <t>Hodinová zúčtovací sazba natěrač - radiátor, přípojka potrubí</t>
  </si>
  <si>
    <t>-2044513844</t>
  </si>
  <si>
    <t>HZS3212</t>
  </si>
  <si>
    <t>Hodinová zúčtovací sazba montér vzduchotechniky a chlazení odborný - demontáž ventilátoru, úprava odtahu přes střechu</t>
  </si>
  <si>
    <t>-870928702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</si>
</sst>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3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2"/>
  <sheetViews>
    <sheetView showGridLines="0" tabSelected="1" topLeftCell="A76" workbookViewId="0">
      <selection activeCell="BE19" sqref="BE1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71" t="s">
        <v>5</v>
      </c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S4" s="14" t="s">
        <v>11</v>
      </c>
    </row>
    <row r="5" spans="1:74" s="1" customFormat="1" ht="12" customHeight="1">
      <c r="B5" s="17"/>
      <c r="D5" s="20" t="s">
        <v>12</v>
      </c>
      <c r="K5" s="180" t="s">
        <v>13</v>
      </c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R5" s="17"/>
      <c r="BS5" s="14" t="s">
        <v>6</v>
      </c>
    </row>
    <row r="6" spans="1:74" s="1" customFormat="1" ht="36.950000000000003" customHeight="1">
      <c r="B6" s="17"/>
      <c r="D6" s="22" t="s">
        <v>14</v>
      </c>
      <c r="K6" s="181" t="s">
        <v>15</v>
      </c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R6" s="17"/>
      <c r="BS6" s="14" t="s">
        <v>6</v>
      </c>
    </row>
    <row r="7" spans="1:74" s="1" customFormat="1" ht="12" customHeight="1">
      <c r="B7" s="17"/>
      <c r="D7" s="23" t="s">
        <v>16</v>
      </c>
      <c r="K7" s="21" t="s">
        <v>1</v>
      </c>
      <c r="AK7" s="23" t="s">
        <v>17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18</v>
      </c>
      <c r="K8" s="21" t="s">
        <v>19</v>
      </c>
      <c r="AK8" s="23" t="s">
        <v>20</v>
      </c>
      <c r="AN8" s="212">
        <v>44119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21</v>
      </c>
      <c r="AK10" s="23" t="s">
        <v>22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23</v>
      </c>
      <c r="AK11" s="23" t="s">
        <v>24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25</v>
      </c>
      <c r="AK13" s="23" t="s">
        <v>22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19</v>
      </c>
      <c r="AK14" s="23" t="s">
        <v>24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26</v>
      </c>
      <c r="AK16" s="23" t="s">
        <v>22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27</v>
      </c>
      <c r="AK17" s="23" t="s">
        <v>24</v>
      </c>
      <c r="AN17" s="21" t="s">
        <v>1</v>
      </c>
      <c r="AR17" s="17"/>
      <c r="BS17" s="14" t="s">
        <v>3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28</v>
      </c>
      <c r="AK19" s="23" t="s">
        <v>22</v>
      </c>
      <c r="AN19" s="21" t="s">
        <v>1</v>
      </c>
      <c r="AR19" s="17"/>
      <c r="BS19" s="14" t="s">
        <v>29</v>
      </c>
    </row>
    <row r="20" spans="1:71" s="1" customFormat="1" ht="18.399999999999999" customHeight="1">
      <c r="B20" s="17"/>
      <c r="E20" s="21" t="s">
        <v>19</v>
      </c>
      <c r="AK20" s="23" t="s">
        <v>24</v>
      </c>
      <c r="AN20" s="21" t="s">
        <v>1</v>
      </c>
      <c r="AR20" s="17"/>
      <c r="BS20" s="14" t="s">
        <v>30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31</v>
      </c>
      <c r="AR22" s="17"/>
    </row>
    <row r="23" spans="1:71" s="1" customFormat="1" ht="16.5" customHeight="1">
      <c r="B23" s="17"/>
      <c r="E23" s="182" t="s">
        <v>1</v>
      </c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2"/>
      <c r="AI23" s="182"/>
      <c r="AJ23" s="182"/>
      <c r="AK23" s="182"/>
      <c r="AL23" s="182"/>
      <c r="AM23" s="182"/>
      <c r="AN23" s="182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32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83">
        <f>ROUNDUP(AG94,2)</f>
        <v>0</v>
      </c>
      <c r="AL26" s="184"/>
      <c r="AM26" s="184"/>
      <c r="AN26" s="184"/>
      <c r="AO26" s="184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85" t="s">
        <v>33</v>
      </c>
      <c r="M28" s="185"/>
      <c r="N28" s="185"/>
      <c r="O28" s="185"/>
      <c r="P28" s="185"/>
      <c r="Q28" s="26"/>
      <c r="R28" s="26"/>
      <c r="S28" s="26"/>
      <c r="T28" s="26"/>
      <c r="U28" s="26"/>
      <c r="V28" s="26"/>
      <c r="W28" s="185" t="s">
        <v>34</v>
      </c>
      <c r="X28" s="185"/>
      <c r="Y28" s="185"/>
      <c r="Z28" s="185"/>
      <c r="AA28" s="185"/>
      <c r="AB28" s="185"/>
      <c r="AC28" s="185"/>
      <c r="AD28" s="185"/>
      <c r="AE28" s="185"/>
      <c r="AF28" s="26"/>
      <c r="AG28" s="26"/>
      <c r="AH28" s="26"/>
      <c r="AI28" s="26"/>
      <c r="AJ28" s="26"/>
      <c r="AK28" s="185" t="s">
        <v>35</v>
      </c>
      <c r="AL28" s="185"/>
      <c r="AM28" s="185"/>
      <c r="AN28" s="185"/>
      <c r="AO28" s="185"/>
      <c r="AP28" s="26"/>
      <c r="AQ28" s="26"/>
      <c r="AR28" s="27"/>
      <c r="BE28" s="26"/>
    </row>
    <row r="29" spans="1:71" s="3" customFormat="1" ht="14.45" customHeight="1">
      <c r="B29" s="31"/>
      <c r="D29" s="23" t="s">
        <v>36</v>
      </c>
      <c r="F29" s="23" t="s">
        <v>37</v>
      </c>
      <c r="L29" s="173">
        <v>0.21</v>
      </c>
      <c r="M29" s="174"/>
      <c r="N29" s="174"/>
      <c r="O29" s="174"/>
      <c r="P29" s="174"/>
      <c r="W29" s="175">
        <f>ROUNDUP(AZ94, 2)</f>
        <v>0</v>
      </c>
      <c r="X29" s="174"/>
      <c r="Y29" s="174"/>
      <c r="Z29" s="174"/>
      <c r="AA29" s="174"/>
      <c r="AB29" s="174"/>
      <c r="AC29" s="174"/>
      <c r="AD29" s="174"/>
      <c r="AE29" s="174"/>
      <c r="AK29" s="175">
        <f>ROUNDUP(AV94, 2)</f>
        <v>0</v>
      </c>
      <c r="AL29" s="174"/>
      <c r="AM29" s="174"/>
      <c r="AN29" s="174"/>
      <c r="AO29" s="174"/>
      <c r="AR29" s="31"/>
    </row>
    <row r="30" spans="1:71" s="3" customFormat="1" ht="14.45" customHeight="1">
      <c r="B30" s="31"/>
      <c r="F30" s="23" t="s">
        <v>38</v>
      </c>
      <c r="L30" s="173">
        <v>0.15</v>
      </c>
      <c r="M30" s="174"/>
      <c r="N30" s="174"/>
      <c r="O30" s="174"/>
      <c r="P30" s="174"/>
      <c r="W30" s="175">
        <f>ROUNDUP(BA94, 2)</f>
        <v>0</v>
      </c>
      <c r="X30" s="174"/>
      <c r="Y30" s="174"/>
      <c r="Z30" s="174"/>
      <c r="AA30" s="174"/>
      <c r="AB30" s="174"/>
      <c r="AC30" s="174"/>
      <c r="AD30" s="174"/>
      <c r="AE30" s="174"/>
      <c r="AK30" s="175">
        <f>ROUNDUP(AW94, 2)</f>
        <v>0</v>
      </c>
      <c r="AL30" s="174"/>
      <c r="AM30" s="174"/>
      <c r="AN30" s="174"/>
      <c r="AO30" s="174"/>
      <c r="AR30" s="31"/>
    </row>
    <row r="31" spans="1:71" s="3" customFormat="1" ht="14.45" hidden="1" customHeight="1">
      <c r="B31" s="31"/>
      <c r="F31" s="23" t="s">
        <v>39</v>
      </c>
      <c r="L31" s="173">
        <v>0.21</v>
      </c>
      <c r="M31" s="174"/>
      <c r="N31" s="174"/>
      <c r="O31" s="174"/>
      <c r="P31" s="174"/>
      <c r="W31" s="175">
        <f>ROUNDUP(BB94, 2)</f>
        <v>0</v>
      </c>
      <c r="X31" s="174"/>
      <c r="Y31" s="174"/>
      <c r="Z31" s="174"/>
      <c r="AA31" s="174"/>
      <c r="AB31" s="174"/>
      <c r="AC31" s="174"/>
      <c r="AD31" s="174"/>
      <c r="AE31" s="174"/>
      <c r="AK31" s="175">
        <v>0</v>
      </c>
      <c r="AL31" s="174"/>
      <c r="AM31" s="174"/>
      <c r="AN31" s="174"/>
      <c r="AO31" s="174"/>
      <c r="AR31" s="31"/>
    </row>
    <row r="32" spans="1:71" s="3" customFormat="1" ht="14.45" hidden="1" customHeight="1">
      <c r="B32" s="31"/>
      <c r="F32" s="23" t="s">
        <v>40</v>
      </c>
      <c r="L32" s="173">
        <v>0.15</v>
      </c>
      <c r="M32" s="174"/>
      <c r="N32" s="174"/>
      <c r="O32" s="174"/>
      <c r="P32" s="174"/>
      <c r="W32" s="175">
        <f>ROUNDUP(BC94, 2)</f>
        <v>0</v>
      </c>
      <c r="X32" s="174"/>
      <c r="Y32" s="174"/>
      <c r="Z32" s="174"/>
      <c r="AA32" s="174"/>
      <c r="AB32" s="174"/>
      <c r="AC32" s="174"/>
      <c r="AD32" s="174"/>
      <c r="AE32" s="174"/>
      <c r="AK32" s="175">
        <v>0</v>
      </c>
      <c r="AL32" s="174"/>
      <c r="AM32" s="174"/>
      <c r="AN32" s="174"/>
      <c r="AO32" s="174"/>
      <c r="AR32" s="31"/>
    </row>
    <row r="33" spans="1:57" s="3" customFormat="1" ht="14.45" hidden="1" customHeight="1">
      <c r="B33" s="31"/>
      <c r="F33" s="23" t="s">
        <v>41</v>
      </c>
      <c r="L33" s="173">
        <v>0</v>
      </c>
      <c r="M33" s="174"/>
      <c r="N33" s="174"/>
      <c r="O33" s="174"/>
      <c r="P33" s="174"/>
      <c r="W33" s="175">
        <f>ROUNDUP(BD94, 2)</f>
        <v>0</v>
      </c>
      <c r="X33" s="174"/>
      <c r="Y33" s="174"/>
      <c r="Z33" s="174"/>
      <c r="AA33" s="174"/>
      <c r="AB33" s="174"/>
      <c r="AC33" s="174"/>
      <c r="AD33" s="174"/>
      <c r="AE33" s="174"/>
      <c r="AK33" s="175">
        <v>0</v>
      </c>
      <c r="AL33" s="174"/>
      <c r="AM33" s="174"/>
      <c r="AN33" s="174"/>
      <c r="AO33" s="174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42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43</v>
      </c>
      <c r="U35" s="34"/>
      <c r="V35" s="34"/>
      <c r="W35" s="34"/>
      <c r="X35" s="179" t="s">
        <v>44</v>
      </c>
      <c r="Y35" s="177"/>
      <c r="Z35" s="177"/>
      <c r="AA35" s="177"/>
      <c r="AB35" s="177"/>
      <c r="AC35" s="34"/>
      <c r="AD35" s="34"/>
      <c r="AE35" s="34"/>
      <c r="AF35" s="34"/>
      <c r="AG35" s="34"/>
      <c r="AH35" s="34"/>
      <c r="AI35" s="34"/>
      <c r="AJ35" s="34"/>
      <c r="AK35" s="176">
        <f>SUM(AK26:AK33)</f>
        <v>0</v>
      </c>
      <c r="AL35" s="177"/>
      <c r="AM35" s="177"/>
      <c r="AN35" s="177"/>
      <c r="AO35" s="178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45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46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39" t="s">
        <v>47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48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47</v>
      </c>
      <c r="AI60" s="29"/>
      <c r="AJ60" s="29"/>
      <c r="AK60" s="29"/>
      <c r="AL60" s="29"/>
      <c r="AM60" s="39" t="s">
        <v>48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37" t="s">
        <v>49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50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39" t="s">
        <v>47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48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47</v>
      </c>
      <c r="AI75" s="29"/>
      <c r="AJ75" s="29"/>
      <c r="AK75" s="29"/>
      <c r="AL75" s="29"/>
      <c r="AM75" s="39" t="s">
        <v>48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>
      <c r="A82" s="26"/>
      <c r="B82" s="27"/>
      <c r="C82" s="18" t="s">
        <v>51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12</v>
      </c>
      <c r="L84" s="4" t="str">
        <f>K5</f>
        <v>2020-12 (8)</v>
      </c>
      <c r="AR84" s="45"/>
    </row>
    <row r="85" spans="1:91" s="5" customFormat="1" ht="36.950000000000003" customHeight="1">
      <c r="B85" s="46"/>
      <c r="C85" s="47" t="s">
        <v>14</v>
      </c>
      <c r="L85" s="200" t="str">
        <f>K6</f>
        <v>Rekonstrukce stávajících WC v MŠ Předškolní v Ostravě Výškovicích</v>
      </c>
      <c r="M85" s="201"/>
      <c r="N85" s="201"/>
      <c r="O85" s="201"/>
      <c r="P85" s="201"/>
      <c r="Q85" s="201"/>
      <c r="R85" s="201"/>
      <c r="S85" s="201"/>
      <c r="T85" s="201"/>
      <c r="U85" s="201"/>
      <c r="V85" s="201"/>
      <c r="W85" s="201"/>
      <c r="X85" s="201"/>
      <c r="Y85" s="201"/>
      <c r="Z85" s="201"/>
      <c r="AA85" s="201"/>
      <c r="AB85" s="201"/>
      <c r="AC85" s="201"/>
      <c r="AD85" s="201"/>
      <c r="AE85" s="201"/>
      <c r="AF85" s="201"/>
      <c r="AG85" s="201"/>
      <c r="AH85" s="201"/>
      <c r="AI85" s="201"/>
      <c r="AJ85" s="201"/>
      <c r="AK85" s="201"/>
      <c r="AL85" s="201"/>
      <c r="AM85" s="201"/>
      <c r="AN85" s="201"/>
      <c r="AO85" s="201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18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20</v>
      </c>
      <c r="AJ87" s="26"/>
      <c r="AK87" s="26"/>
      <c r="AL87" s="26"/>
      <c r="AM87" s="202">
        <f>IF(AN8= "","",AN8)</f>
        <v>44119</v>
      </c>
      <c r="AN87" s="202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25.7" customHeight="1">
      <c r="A89" s="26"/>
      <c r="B89" s="27"/>
      <c r="C89" s="23" t="s">
        <v>21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>SMO - Městský obvod Ostrava-Jih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26</v>
      </c>
      <c r="AJ89" s="26"/>
      <c r="AK89" s="26"/>
      <c r="AL89" s="26"/>
      <c r="AM89" s="203" t="str">
        <f>IF(E17="","",E17)</f>
        <v>Ingesta spol. s.r.o. Ostrava Hrabůvka</v>
      </c>
      <c r="AN89" s="204"/>
      <c r="AO89" s="204"/>
      <c r="AP89" s="204"/>
      <c r="AQ89" s="26"/>
      <c r="AR89" s="27"/>
      <c r="AS89" s="205" t="s">
        <v>52</v>
      </c>
      <c r="AT89" s="206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>
      <c r="A90" s="26"/>
      <c r="B90" s="27"/>
      <c r="C90" s="23" t="s">
        <v>25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28</v>
      </c>
      <c r="AJ90" s="26"/>
      <c r="AK90" s="26"/>
      <c r="AL90" s="26"/>
      <c r="AM90" s="203" t="str">
        <f>IF(E20="","",E20)</f>
        <v xml:space="preserve"> </v>
      </c>
      <c r="AN90" s="204"/>
      <c r="AO90" s="204"/>
      <c r="AP90" s="204"/>
      <c r="AQ90" s="26"/>
      <c r="AR90" s="27"/>
      <c r="AS90" s="207"/>
      <c r="AT90" s="208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207"/>
      <c r="AT91" s="208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195" t="s">
        <v>53</v>
      </c>
      <c r="D92" s="196"/>
      <c r="E92" s="196"/>
      <c r="F92" s="196"/>
      <c r="G92" s="196"/>
      <c r="H92" s="54"/>
      <c r="I92" s="197" t="s">
        <v>54</v>
      </c>
      <c r="J92" s="196"/>
      <c r="K92" s="196"/>
      <c r="L92" s="196"/>
      <c r="M92" s="196"/>
      <c r="N92" s="196"/>
      <c r="O92" s="196"/>
      <c r="P92" s="196"/>
      <c r="Q92" s="196"/>
      <c r="R92" s="196"/>
      <c r="S92" s="196"/>
      <c r="T92" s="196"/>
      <c r="U92" s="196"/>
      <c r="V92" s="196"/>
      <c r="W92" s="196"/>
      <c r="X92" s="196"/>
      <c r="Y92" s="196"/>
      <c r="Z92" s="196"/>
      <c r="AA92" s="196"/>
      <c r="AB92" s="196"/>
      <c r="AC92" s="196"/>
      <c r="AD92" s="196"/>
      <c r="AE92" s="196"/>
      <c r="AF92" s="196"/>
      <c r="AG92" s="199" t="s">
        <v>55</v>
      </c>
      <c r="AH92" s="196"/>
      <c r="AI92" s="196"/>
      <c r="AJ92" s="196"/>
      <c r="AK92" s="196"/>
      <c r="AL92" s="196"/>
      <c r="AM92" s="196"/>
      <c r="AN92" s="197" t="s">
        <v>56</v>
      </c>
      <c r="AO92" s="196"/>
      <c r="AP92" s="198"/>
      <c r="AQ92" s="55" t="s">
        <v>57</v>
      </c>
      <c r="AR92" s="27"/>
      <c r="AS92" s="56" t="s">
        <v>58</v>
      </c>
      <c r="AT92" s="57" t="s">
        <v>59</v>
      </c>
      <c r="AU92" s="57" t="s">
        <v>60</v>
      </c>
      <c r="AV92" s="57" t="s">
        <v>61</v>
      </c>
      <c r="AW92" s="57" t="s">
        <v>62</v>
      </c>
      <c r="AX92" s="57" t="s">
        <v>63</v>
      </c>
      <c r="AY92" s="57" t="s">
        <v>64</v>
      </c>
      <c r="AZ92" s="57" t="s">
        <v>65</v>
      </c>
      <c r="BA92" s="57" t="s">
        <v>66</v>
      </c>
      <c r="BB92" s="57" t="s">
        <v>67</v>
      </c>
      <c r="BC92" s="57" t="s">
        <v>68</v>
      </c>
      <c r="BD92" s="58" t="s">
        <v>69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>
      <c r="B94" s="62"/>
      <c r="C94" s="63" t="s">
        <v>70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89">
        <f>ROUNDUP(AG95+AG97,2)</f>
        <v>0</v>
      </c>
      <c r="AH94" s="189"/>
      <c r="AI94" s="189"/>
      <c r="AJ94" s="189"/>
      <c r="AK94" s="189"/>
      <c r="AL94" s="189"/>
      <c r="AM94" s="189"/>
      <c r="AN94" s="190">
        <f t="shared" ref="AN94:AN100" si="0">SUM(AG94,AT94)</f>
        <v>0</v>
      </c>
      <c r="AO94" s="190"/>
      <c r="AP94" s="190"/>
      <c r="AQ94" s="66" t="s">
        <v>1</v>
      </c>
      <c r="AR94" s="62"/>
      <c r="AS94" s="67">
        <f>ROUNDUP(AS95+AS97,2)</f>
        <v>0</v>
      </c>
      <c r="AT94" s="68">
        <f t="shared" ref="AT94:AT100" si="1">ROUNDUP(SUM(AV94:AW94),1)</f>
        <v>0</v>
      </c>
      <c r="AU94" s="69">
        <f>ROUNDUP(AU95+AU97,5)</f>
        <v>149.23468</v>
      </c>
      <c r="AV94" s="68">
        <f>ROUNDUP(AZ94*L29,1)</f>
        <v>0</v>
      </c>
      <c r="AW94" s="68">
        <f>ROUNDUP(BA94*L30,1)</f>
        <v>0</v>
      </c>
      <c r="AX94" s="68">
        <f>ROUNDUP(BB94*L29,1)</f>
        <v>0</v>
      </c>
      <c r="AY94" s="68">
        <f>ROUNDUP(BC94*L30,1)</f>
        <v>0</v>
      </c>
      <c r="AZ94" s="68">
        <f>ROUNDUP(AZ95+AZ97,2)</f>
        <v>0</v>
      </c>
      <c r="BA94" s="68">
        <f>ROUNDUP(BA95+BA97,2)</f>
        <v>0</v>
      </c>
      <c r="BB94" s="68">
        <f>ROUNDUP(BB95+BB97,2)</f>
        <v>0</v>
      </c>
      <c r="BC94" s="68">
        <f>ROUNDUP(BC95+BC97,2)</f>
        <v>0</v>
      </c>
      <c r="BD94" s="70">
        <f>ROUNDUP(BD95+BD97,2)</f>
        <v>0</v>
      </c>
      <c r="BS94" s="71" t="s">
        <v>71</v>
      </c>
      <c r="BT94" s="71" t="s">
        <v>72</v>
      </c>
      <c r="BU94" s="72" t="s">
        <v>73</v>
      </c>
      <c r="BV94" s="71" t="s">
        <v>74</v>
      </c>
      <c r="BW94" s="71" t="s">
        <v>4</v>
      </c>
      <c r="BX94" s="71" t="s">
        <v>75</v>
      </c>
      <c r="CL94" s="71" t="s">
        <v>1</v>
      </c>
    </row>
    <row r="95" spans="1:91" s="7" customFormat="1" ht="16.5" customHeight="1">
      <c r="B95" s="73"/>
      <c r="C95" s="74"/>
      <c r="D95" s="193" t="s">
        <v>76</v>
      </c>
      <c r="E95" s="193"/>
      <c r="F95" s="193"/>
      <c r="G95" s="193"/>
      <c r="H95" s="193"/>
      <c r="I95" s="75"/>
      <c r="J95" s="193" t="s">
        <v>77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1">
        <f>ROUNDUP(AG96,2)</f>
        <v>0</v>
      </c>
      <c r="AH95" s="192"/>
      <c r="AI95" s="192"/>
      <c r="AJ95" s="192"/>
      <c r="AK95" s="192"/>
      <c r="AL95" s="192"/>
      <c r="AM95" s="192"/>
      <c r="AN95" s="194">
        <f t="shared" si="0"/>
        <v>0</v>
      </c>
      <c r="AO95" s="192"/>
      <c r="AP95" s="192"/>
      <c r="AQ95" s="76" t="s">
        <v>78</v>
      </c>
      <c r="AR95" s="73"/>
      <c r="AS95" s="77">
        <f>ROUNDUP(AS96,2)</f>
        <v>0</v>
      </c>
      <c r="AT95" s="78">
        <f t="shared" si="1"/>
        <v>0</v>
      </c>
      <c r="AU95" s="79">
        <f>ROUNDUP(AU96,5)</f>
        <v>0</v>
      </c>
      <c r="AV95" s="78">
        <f>ROUNDUP(AZ95*L29,1)</f>
        <v>0</v>
      </c>
      <c r="AW95" s="78">
        <f>ROUNDUP(BA95*L30,1)</f>
        <v>0</v>
      </c>
      <c r="AX95" s="78">
        <f>ROUNDUP(BB95*L29,1)</f>
        <v>0</v>
      </c>
      <c r="AY95" s="78">
        <f>ROUNDUP(BC95*L30,1)</f>
        <v>0</v>
      </c>
      <c r="AZ95" s="78">
        <f>ROUNDUP(AZ96,2)</f>
        <v>0</v>
      </c>
      <c r="BA95" s="78">
        <f>ROUNDUP(BA96,2)</f>
        <v>0</v>
      </c>
      <c r="BB95" s="78">
        <f>ROUNDUP(BB96,2)</f>
        <v>0</v>
      </c>
      <c r="BC95" s="78">
        <f>ROUNDUP(BC96,2)</f>
        <v>0</v>
      </c>
      <c r="BD95" s="80">
        <f>ROUNDUP(BD96,2)</f>
        <v>0</v>
      </c>
      <c r="BS95" s="81" t="s">
        <v>71</v>
      </c>
      <c r="BT95" s="81" t="s">
        <v>79</v>
      </c>
      <c r="BU95" s="81" t="s">
        <v>73</v>
      </c>
      <c r="BV95" s="81" t="s">
        <v>74</v>
      </c>
      <c r="BW95" s="81" t="s">
        <v>80</v>
      </c>
      <c r="BX95" s="81" t="s">
        <v>4</v>
      </c>
      <c r="CL95" s="81" t="s">
        <v>1</v>
      </c>
      <c r="CM95" s="81" t="s">
        <v>81</v>
      </c>
    </row>
    <row r="96" spans="1:91" s="4" customFormat="1" ht="16.5" customHeight="1">
      <c r="A96" s="82" t="s">
        <v>82</v>
      </c>
      <c r="B96" s="45"/>
      <c r="C96" s="10"/>
      <c r="D96" s="10"/>
      <c r="E96" s="188" t="s">
        <v>77</v>
      </c>
      <c r="F96" s="188"/>
      <c r="G96" s="188"/>
      <c r="H96" s="188"/>
      <c r="I96" s="188"/>
      <c r="J96" s="10"/>
      <c r="K96" s="188" t="s">
        <v>77</v>
      </c>
      <c r="L96" s="188"/>
      <c r="M96" s="188"/>
      <c r="N96" s="188"/>
      <c r="O96" s="188"/>
      <c r="P96" s="188"/>
      <c r="Q96" s="188"/>
      <c r="R96" s="188"/>
      <c r="S96" s="188"/>
      <c r="T96" s="188"/>
      <c r="U96" s="188"/>
      <c r="V96" s="188"/>
      <c r="W96" s="188"/>
      <c r="X96" s="188"/>
      <c r="Y96" s="188"/>
      <c r="Z96" s="188"/>
      <c r="AA96" s="188"/>
      <c r="AB96" s="188"/>
      <c r="AC96" s="188"/>
      <c r="AD96" s="188"/>
      <c r="AE96" s="188"/>
      <c r="AF96" s="188"/>
      <c r="AG96" s="186">
        <f>'VRN - VRN'!J32</f>
        <v>0</v>
      </c>
      <c r="AH96" s="187"/>
      <c r="AI96" s="187"/>
      <c r="AJ96" s="187"/>
      <c r="AK96" s="187"/>
      <c r="AL96" s="187"/>
      <c r="AM96" s="187"/>
      <c r="AN96" s="186">
        <f t="shared" si="0"/>
        <v>0</v>
      </c>
      <c r="AO96" s="187"/>
      <c r="AP96" s="187"/>
      <c r="AQ96" s="83" t="s">
        <v>83</v>
      </c>
      <c r="AR96" s="45"/>
      <c r="AS96" s="84">
        <v>0</v>
      </c>
      <c r="AT96" s="85">
        <f t="shared" si="1"/>
        <v>0</v>
      </c>
      <c r="AU96" s="86">
        <f>'VRN - VRN'!P123</f>
        <v>0</v>
      </c>
      <c r="AV96" s="85">
        <f>'VRN - VRN'!J35</f>
        <v>0</v>
      </c>
      <c r="AW96" s="85">
        <f>'VRN - VRN'!J36</f>
        <v>0</v>
      </c>
      <c r="AX96" s="85">
        <f>'VRN - VRN'!J37</f>
        <v>0</v>
      </c>
      <c r="AY96" s="85">
        <f>'VRN - VRN'!J38</f>
        <v>0</v>
      </c>
      <c r="AZ96" s="85">
        <f>'VRN - VRN'!F35</f>
        <v>0</v>
      </c>
      <c r="BA96" s="85">
        <f>'VRN - VRN'!F36</f>
        <v>0</v>
      </c>
      <c r="BB96" s="85">
        <f>'VRN - VRN'!F37</f>
        <v>0</v>
      </c>
      <c r="BC96" s="85">
        <f>'VRN - VRN'!F38</f>
        <v>0</v>
      </c>
      <c r="BD96" s="87">
        <f>'VRN - VRN'!F39</f>
        <v>0</v>
      </c>
      <c r="BT96" s="21" t="s">
        <v>81</v>
      </c>
      <c r="BV96" s="21" t="s">
        <v>74</v>
      </c>
      <c r="BW96" s="21" t="s">
        <v>84</v>
      </c>
      <c r="BX96" s="21" t="s">
        <v>80</v>
      </c>
      <c r="CL96" s="21" t="s">
        <v>1</v>
      </c>
    </row>
    <row r="97" spans="1:91" s="7" customFormat="1" ht="16.5" customHeight="1">
      <c r="B97" s="73"/>
      <c r="C97" s="74"/>
      <c r="D97" s="193" t="s">
        <v>85</v>
      </c>
      <c r="E97" s="193"/>
      <c r="F97" s="193"/>
      <c r="G97" s="193"/>
      <c r="H97" s="193"/>
      <c r="I97" s="75"/>
      <c r="J97" s="193" t="s">
        <v>86</v>
      </c>
      <c r="K97" s="193"/>
      <c r="L97" s="193"/>
      <c r="M97" s="193"/>
      <c r="N97" s="193"/>
      <c r="O97" s="193"/>
      <c r="P97" s="193"/>
      <c r="Q97" s="193"/>
      <c r="R97" s="193"/>
      <c r="S97" s="193"/>
      <c r="T97" s="193"/>
      <c r="U97" s="193"/>
      <c r="V97" s="193"/>
      <c r="W97" s="193"/>
      <c r="X97" s="193"/>
      <c r="Y97" s="193"/>
      <c r="Z97" s="193"/>
      <c r="AA97" s="193"/>
      <c r="AB97" s="193"/>
      <c r="AC97" s="193"/>
      <c r="AD97" s="193"/>
      <c r="AE97" s="193"/>
      <c r="AF97" s="193"/>
      <c r="AG97" s="191">
        <f>ROUNDUP(SUM(AG98:AG100),2)</f>
        <v>0</v>
      </c>
      <c r="AH97" s="192"/>
      <c r="AI97" s="192"/>
      <c r="AJ97" s="192"/>
      <c r="AK97" s="192"/>
      <c r="AL97" s="192"/>
      <c r="AM97" s="192"/>
      <c r="AN97" s="194">
        <f t="shared" si="0"/>
        <v>0</v>
      </c>
      <c r="AO97" s="192"/>
      <c r="AP97" s="192"/>
      <c r="AQ97" s="76" t="s">
        <v>78</v>
      </c>
      <c r="AR97" s="73"/>
      <c r="AS97" s="77">
        <f>ROUNDUP(SUM(AS98:AS100),2)</f>
        <v>0</v>
      </c>
      <c r="AT97" s="78">
        <f t="shared" si="1"/>
        <v>0</v>
      </c>
      <c r="AU97" s="79">
        <f>ROUNDUP(SUM(AU98:AU100),5)</f>
        <v>149.23468</v>
      </c>
      <c r="AV97" s="78">
        <f>ROUNDUP(AZ97*L29,1)</f>
        <v>0</v>
      </c>
      <c r="AW97" s="78">
        <f>ROUNDUP(BA97*L30,1)</f>
        <v>0</v>
      </c>
      <c r="AX97" s="78">
        <f>ROUNDUP(BB97*L29,1)</f>
        <v>0</v>
      </c>
      <c r="AY97" s="78">
        <f>ROUNDUP(BC97*L30,1)</f>
        <v>0</v>
      </c>
      <c r="AZ97" s="78">
        <f>ROUNDUP(SUM(AZ98:AZ100),2)</f>
        <v>0</v>
      </c>
      <c r="BA97" s="78">
        <f>ROUNDUP(SUM(BA98:BA100),2)</f>
        <v>0</v>
      </c>
      <c r="BB97" s="78">
        <f>ROUNDUP(SUM(BB98:BB100),2)</f>
        <v>0</v>
      </c>
      <c r="BC97" s="78">
        <f>ROUNDUP(SUM(BC98:BC100),2)</f>
        <v>0</v>
      </c>
      <c r="BD97" s="80">
        <f>ROUNDUP(SUM(BD98:BD100),2)</f>
        <v>0</v>
      </c>
      <c r="BS97" s="81" t="s">
        <v>71</v>
      </c>
      <c r="BT97" s="81" t="s">
        <v>79</v>
      </c>
      <c r="BU97" s="81" t="s">
        <v>73</v>
      </c>
      <c r="BV97" s="81" t="s">
        <v>74</v>
      </c>
      <c r="BW97" s="81" t="s">
        <v>87</v>
      </c>
      <c r="BX97" s="81" t="s">
        <v>4</v>
      </c>
      <c r="CL97" s="81" t="s">
        <v>1</v>
      </c>
      <c r="CM97" s="81" t="s">
        <v>81</v>
      </c>
    </row>
    <row r="98" spans="1:91" s="4" customFormat="1" ht="16.5" customHeight="1">
      <c r="A98" s="82" t="s">
        <v>82</v>
      </c>
      <c r="B98" s="45"/>
      <c r="C98" s="10"/>
      <c r="D98" s="10"/>
      <c r="E98" s="188" t="s">
        <v>88</v>
      </c>
      <c r="F98" s="188"/>
      <c r="G98" s="188"/>
      <c r="H98" s="188"/>
      <c r="I98" s="188"/>
      <c r="J98" s="10"/>
      <c r="K98" s="188" t="s">
        <v>89</v>
      </c>
      <c r="L98" s="188"/>
      <c r="M98" s="188"/>
      <c r="N98" s="188"/>
      <c r="O98" s="188"/>
      <c r="P98" s="188"/>
      <c r="Q98" s="188"/>
      <c r="R98" s="188"/>
      <c r="S98" s="188"/>
      <c r="T98" s="188"/>
      <c r="U98" s="188"/>
      <c r="V98" s="188"/>
      <c r="W98" s="188"/>
      <c r="X98" s="188"/>
      <c r="Y98" s="188"/>
      <c r="Z98" s="188"/>
      <c r="AA98" s="188"/>
      <c r="AB98" s="188"/>
      <c r="AC98" s="188"/>
      <c r="AD98" s="188"/>
      <c r="AE98" s="188"/>
      <c r="AF98" s="188"/>
      <c r="AG98" s="186">
        <f>'01 - bourání'!J32</f>
        <v>0</v>
      </c>
      <c r="AH98" s="187"/>
      <c r="AI98" s="187"/>
      <c r="AJ98" s="187"/>
      <c r="AK98" s="187"/>
      <c r="AL98" s="187"/>
      <c r="AM98" s="187"/>
      <c r="AN98" s="186">
        <f t="shared" si="0"/>
        <v>0</v>
      </c>
      <c r="AO98" s="187"/>
      <c r="AP98" s="187"/>
      <c r="AQ98" s="83" t="s">
        <v>83</v>
      </c>
      <c r="AR98" s="45"/>
      <c r="AS98" s="84">
        <v>0</v>
      </c>
      <c r="AT98" s="85">
        <f t="shared" si="1"/>
        <v>0</v>
      </c>
      <c r="AU98" s="86">
        <f>'01 - bourání'!P126</f>
        <v>38.609679</v>
      </c>
      <c r="AV98" s="85">
        <f>'01 - bourání'!J35</f>
        <v>0</v>
      </c>
      <c r="AW98" s="85">
        <f>'01 - bourání'!J36</f>
        <v>0</v>
      </c>
      <c r="AX98" s="85">
        <f>'01 - bourání'!J37</f>
        <v>0</v>
      </c>
      <c r="AY98" s="85">
        <f>'01 - bourání'!J38</f>
        <v>0</v>
      </c>
      <c r="AZ98" s="85">
        <f>'01 - bourání'!F35</f>
        <v>0</v>
      </c>
      <c r="BA98" s="85">
        <f>'01 - bourání'!F36</f>
        <v>0</v>
      </c>
      <c r="BB98" s="85">
        <f>'01 - bourání'!F37</f>
        <v>0</v>
      </c>
      <c r="BC98" s="85">
        <f>'01 - bourání'!F38</f>
        <v>0</v>
      </c>
      <c r="BD98" s="87">
        <f>'01 - bourání'!F39</f>
        <v>0</v>
      </c>
      <c r="BT98" s="21" t="s">
        <v>81</v>
      </c>
      <c r="BV98" s="21" t="s">
        <v>74</v>
      </c>
      <c r="BW98" s="21" t="s">
        <v>90</v>
      </c>
      <c r="BX98" s="21" t="s">
        <v>87</v>
      </c>
      <c r="CL98" s="21" t="s">
        <v>1</v>
      </c>
    </row>
    <row r="99" spans="1:91" s="4" customFormat="1" ht="16.5" customHeight="1">
      <c r="A99" s="82" t="s">
        <v>82</v>
      </c>
      <c r="B99" s="45"/>
      <c r="C99" s="10"/>
      <c r="D99" s="10"/>
      <c r="E99" s="188" t="s">
        <v>91</v>
      </c>
      <c r="F99" s="188"/>
      <c r="G99" s="188"/>
      <c r="H99" s="188"/>
      <c r="I99" s="188"/>
      <c r="J99" s="10"/>
      <c r="K99" s="188" t="s">
        <v>92</v>
      </c>
      <c r="L99" s="188"/>
      <c r="M99" s="188"/>
      <c r="N99" s="188"/>
      <c r="O99" s="188"/>
      <c r="P99" s="188"/>
      <c r="Q99" s="188"/>
      <c r="R99" s="188"/>
      <c r="S99" s="188"/>
      <c r="T99" s="188"/>
      <c r="U99" s="188"/>
      <c r="V99" s="188"/>
      <c r="W99" s="188"/>
      <c r="X99" s="188"/>
      <c r="Y99" s="188"/>
      <c r="Z99" s="188"/>
      <c r="AA99" s="188"/>
      <c r="AB99" s="188"/>
      <c r="AC99" s="188"/>
      <c r="AD99" s="188"/>
      <c r="AE99" s="188"/>
      <c r="AF99" s="188"/>
      <c r="AG99" s="186">
        <f>'02 - stavební práce '!J32</f>
        <v>0</v>
      </c>
      <c r="AH99" s="187"/>
      <c r="AI99" s="187"/>
      <c r="AJ99" s="187"/>
      <c r="AK99" s="187"/>
      <c r="AL99" s="187"/>
      <c r="AM99" s="187"/>
      <c r="AN99" s="186">
        <f t="shared" si="0"/>
        <v>0</v>
      </c>
      <c r="AO99" s="187"/>
      <c r="AP99" s="187"/>
      <c r="AQ99" s="83" t="s">
        <v>83</v>
      </c>
      <c r="AR99" s="45"/>
      <c r="AS99" s="84">
        <v>0</v>
      </c>
      <c r="AT99" s="85">
        <f t="shared" si="1"/>
        <v>0</v>
      </c>
      <c r="AU99" s="86">
        <f>'02 - stavební práce '!P133</f>
        <v>77.427951999999991</v>
      </c>
      <c r="AV99" s="85">
        <f>'02 - stavební práce '!J35</f>
        <v>0</v>
      </c>
      <c r="AW99" s="85">
        <f>'02 - stavební práce '!J36</f>
        <v>0</v>
      </c>
      <c r="AX99" s="85">
        <f>'02 - stavební práce '!J37</f>
        <v>0</v>
      </c>
      <c r="AY99" s="85">
        <f>'02 - stavební práce '!J38</f>
        <v>0</v>
      </c>
      <c r="AZ99" s="85">
        <f>'02 - stavební práce '!F35</f>
        <v>0</v>
      </c>
      <c r="BA99" s="85">
        <f>'02 - stavební práce '!F36</f>
        <v>0</v>
      </c>
      <c r="BB99" s="85">
        <f>'02 - stavební práce '!F37</f>
        <v>0</v>
      </c>
      <c r="BC99" s="85">
        <f>'02 - stavební práce '!F38</f>
        <v>0</v>
      </c>
      <c r="BD99" s="87">
        <f>'02 - stavební práce '!F39</f>
        <v>0</v>
      </c>
      <c r="BT99" s="21" t="s">
        <v>81</v>
      </c>
      <c r="BV99" s="21" t="s">
        <v>74</v>
      </c>
      <c r="BW99" s="21" t="s">
        <v>93</v>
      </c>
      <c r="BX99" s="21" t="s">
        <v>87</v>
      </c>
      <c r="CL99" s="21" t="s">
        <v>1</v>
      </c>
    </row>
    <row r="100" spans="1:91" s="4" customFormat="1" ht="16.5" customHeight="1">
      <c r="A100" s="82" t="s">
        <v>82</v>
      </c>
      <c r="B100" s="45"/>
      <c r="C100" s="10"/>
      <c r="D100" s="10"/>
      <c r="E100" s="188" t="s">
        <v>94</v>
      </c>
      <c r="F100" s="188"/>
      <c r="G100" s="188"/>
      <c r="H100" s="188"/>
      <c r="I100" s="188"/>
      <c r="J100" s="10"/>
      <c r="K100" s="188" t="s">
        <v>95</v>
      </c>
      <c r="L100" s="188"/>
      <c r="M100" s="188"/>
      <c r="N100" s="188"/>
      <c r="O100" s="188"/>
      <c r="P100" s="188"/>
      <c r="Q100" s="188"/>
      <c r="R100" s="188"/>
      <c r="S100" s="188"/>
      <c r="T100" s="188"/>
      <c r="U100" s="188"/>
      <c r="V100" s="188"/>
      <c r="W100" s="188"/>
      <c r="X100" s="188"/>
      <c r="Y100" s="188"/>
      <c r="Z100" s="188"/>
      <c r="AA100" s="188"/>
      <c r="AB100" s="188"/>
      <c r="AC100" s="188"/>
      <c r="AD100" s="188"/>
      <c r="AE100" s="188"/>
      <c r="AF100" s="188"/>
      <c r="AG100" s="186">
        <f>'03 - tzb - zt, ut, vzt'!J32</f>
        <v>0</v>
      </c>
      <c r="AH100" s="187"/>
      <c r="AI100" s="187"/>
      <c r="AJ100" s="187"/>
      <c r="AK100" s="187"/>
      <c r="AL100" s="187"/>
      <c r="AM100" s="187"/>
      <c r="AN100" s="186">
        <f t="shared" si="0"/>
        <v>0</v>
      </c>
      <c r="AO100" s="187"/>
      <c r="AP100" s="187"/>
      <c r="AQ100" s="83" t="s">
        <v>83</v>
      </c>
      <c r="AR100" s="45"/>
      <c r="AS100" s="88">
        <v>0</v>
      </c>
      <c r="AT100" s="89">
        <f t="shared" si="1"/>
        <v>0</v>
      </c>
      <c r="AU100" s="90">
        <f>'03 - tzb - zt, ut, vzt'!P130</f>
        <v>33.197046</v>
      </c>
      <c r="AV100" s="89">
        <f>'03 - tzb - zt, ut, vzt'!J35</f>
        <v>0</v>
      </c>
      <c r="AW100" s="89">
        <f>'03 - tzb - zt, ut, vzt'!J36</f>
        <v>0</v>
      </c>
      <c r="AX100" s="89">
        <f>'03 - tzb - zt, ut, vzt'!J37</f>
        <v>0</v>
      </c>
      <c r="AY100" s="89">
        <f>'03 - tzb - zt, ut, vzt'!J38</f>
        <v>0</v>
      </c>
      <c r="AZ100" s="89">
        <f>'03 - tzb - zt, ut, vzt'!F35</f>
        <v>0</v>
      </c>
      <c r="BA100" s="89">
        <f>'03 - tzb - zt, ut, vzt'!F36</f>
        <v>0</v>
      </c>
      <c r="BB100" s="89">
        <f>'03 - tzb - zt, ut, vzt'!F37</f>
        <v>0</v>
      </c>
      <c r="BC100" s="89">
        <f>'03 - tzb - zt, ut, vzt'!F38</f>
        <v>0</v>
      </c>
      <c r="BD100" s="91">
        <f>'03 - tzb - zt, ut, vzt'!F39</f>
        <v>0</v>
      </c>
      <c r="BT100" s="21" t="s">
        <v>81</v>
      </c>
      <c r="BV100" s="21" t="s">
        <v>74</v>
      </c>
      <c r="BW100" s="21" t="s">
        <v>96</v>
      </c>
      <c r="BX100" s="21" t="s">
        <v>87</v>
      </c>
      <c r="CL100" s="21" t="s">
        <v>1</v>
      </c>
    </row>
    <row r="101" spans="1:91" s="2" customFormat="1" ht="30" customHeight="1">
      <c r="A101" s="26"/>
      <c r="B101" s="27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7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</row>
    <row r="102" spans="1:91" s="2" customFormat="1" ht="6.95" customHeight="1">
      <c r="A102" s="26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27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</row>
  </sheetData>
  <mergeCells count="60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N96:AP96"/>
    <mergeCell ref="AG96:AM96"/>
    <mergeCell ref="AG97:AM97"/>
    <mergeCell ref="D97:H97"/>
    <mergeCell ref="AN97:AP97"/>
    <mergeCell ref="J97:AF97"/>
    <mergeCell ref="AN100:AP100"/>
    <mergeCell ref="AG100:AM100"/>
    <mergeCell ref="E100:I100"/>
    <mergeCell ref="K100:AF100"/>
    <mergeCell ref="AG94:AM94"/>
    <mergeCell ref="AN94:AP94"/>
    <mergeCell ref="K98:AF98"/>
    <mergeCell ref="AN98:AP98"/>
    <mergeCell ref="AG98:AM98"/>
    <mergeCell ref="E98:I98"/>
    <mergeCell ref="AN99:AP99"/>
    <mergeCell ref="AG99:AM99"/>
    <mergeCell ref="E99:I99"/>
    <mergeCell ref="K99:AF99"/>
    <mergeCell ref="E96:I96"/>
    <mergeCell ref="K96:AF96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</mergeCells>
  <hyperlinks>
    <hyperlink ref="A96" location="'VRN - VRN'!C2" display="/"/>
    <hyperlink ref="A98" location="'01 - bourání'!C2" display="/"/>
    <hyperlink ref="A99" location="'02 - stavební práce '!C2" display="/"/>
    <hyperlink ref="A100" location="'03 - tzb - zt, ut, vzt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30"/>
  <sheetViews>
    <sheetView showGridLines="0" topLeftCell="A115" workbookViewId="0">
      <selection activeCell="W123" sqref="W12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171" t="s">
        <v>5</v>
      </c>
      <c r="M2" s="172"/>
      <c r="N2" s="172"/>
      <c r="O2" s="172"/>
      <c r="P2" s="172"/>
      <c r="Q2" s="172"/>
      <c r="R2" s="172"/>
      <c r="S2" s="172"/>
      <c r="T2" s="172"/>
      <c r="U2" s="172"/>
      <c r="V2" s="172"/>
      <c r="AT2" s="14" t="s">
        <v>84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97</v>
      </c>
      <c r="L4" s="17"/>
      <c r="M4" s="93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10" t="str">
        <f>'Rekapitulace stavby'!K6</f>
        <v>Rekonstrukce stávajících WC v MŠ Předškolní v Ostravě Výškovicích</v>
      </c>
      <c r="F7" s="211"/>
      <c r="G7" s="211"/>
      <c r="H7" s="211"/>
      <c r="L7" s="17"/>
    </row>
    <row r="8" spans="1:46" s="1" customFormat="1" ht="12" customHeight="1">
      <c r="B8" s="17"/>
      <c r="D8" s="23" t="s">
        <v>98</v>
      </c>
      <c r="L8" s="17"/>
    </row>
    <row r="9" spans="1:46" s="2" customFormat="1" ht="16.5" customHeight="1">
      <c r="A9" s="26"/>
      <c r="B9" s="27"/>
      <c r="C9" s="26"/>
      <c r="D9" s="26"/>
      <c r="E9" s="210" t="s">
        <v>99</v>
      </c>
      <c r="F9" s="209"/>
      <c r="G9" s="209"/>
      <c r="H9" s="209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100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0" t="s">
        <v>101</v>
      </c>
      <c r="F11" s="209"/>
      <c r="G11" s="209"/>
      <c r="H11" s="209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>
        <f>'Rekapitulace stavby'!AN8</f>
        <v>44119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'Rekapitulace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0" t="str">
        <f>'Rekapitulace stavby'!E14</f>
        <v xml:space="preserve"> </v>
      </c>
      <c r="F20" s="180"/>
      <c r="G20" s="180"/>
      <c r="H20" s="180"/>
      <c r="I20" s="23" t="s">
        <v>24</v>
      </c>
      <c r="J20" s="21" t="str">
        <f>'Rekapitulace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28</v>
      </c>
      <c r="E25" s="26"/>
      <c r="F25" s="26"/>
      <c r="G25" s="26"/>
      <c r="H25" s="26"/>
      <c r="I25" s="23" t="s">
        <v>22</v>
      </c>
      <c r="J25" s="21" t="str">
        <f>IF('Rekapitulace stavby'!AN19="","",'Rekapitulace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IF('Rekapitulace stavby'!E20="","",'Rekapitulace stavby'!E20)</f>
        <v xml:space="preserve"> </v>
      </c>
      <c r="F26" s="26"/>
      <c r="G26" s="26"/>
      <c r="H26" s="26"/>
      <c r="I26" s="23" t="s">
        <v>24</v>
      </c>
      <c r="J26" s="21" t="str">
        <f>IF('Rekapitulace stavby'!AN20="","",'Rekapitulace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31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182" t="s">
        <v>1</v>
      </c>
      <c r="F29" s="182"/>
      <c r="G29" s="182"/>
      <c r="H29" s="182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32</v>
      </c>
      <c r="E32" s="26"/>
      <c r="F32" s="26"/>
      <c r="G32" s="26"/>
      <c r="H32" s="26"/>
      <c r="I32" s="26"/>
      <c r="J32" s="65">
        <f>ROUNDUP(J123,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36</v>
      </c>
      <c r="E35" s="23" t="s">
        <v>37</v>
      </c>
      <c r="F35" s="99">
        <f>ROUNDUP((SUM(BE123:BE129)),  2)</f>
        <v>0</v>
      </c>
      <c r="G35" s="26"/>
      <c r="H35" s="26"/>
      <c r="I35" s="100">
        <v>0.21</v>
      </c>
      <c r="J35" s="99">
        <f>ROUNDUP(((SUM(BE123:BE129))*I35),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38</v>
      </c>
      <c r="F36" s="99">
        <f>ROUNDUP((SUM(BF123:BF129)),  2)</f>
        <v>0</v>
      </c>
      <c r="G36" s="26"/>
      <c r="H36" s="26"/>
      <c r="I36" s="100">
        <v>0.15</v>
      </c>
      <c r="J36" s="99">
        <f>ROUNDUP(((SUM(BF123:BF129))*I36),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9">
        <f>ROUNDUP((SUM(BG123:BG129)),  2)</f>
        <v>0</v>
      </c>
      <c r="G37" s="26"/>
      <c r="H37" s="26"/>
      <c r="I37" s="100">
        <v>0.21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40</v>
      </c>
      <c r="F38" s="99">
        <f>ROUNDUP((SUM(BH123:BH129)),  2)</f>
        <v>0</v>
      </c>
      <c r="G38" s="26"/>
      <c r="H38" s="26"/>
      <c r="I38" s="100">
        <v>0.15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41</v>
      </c>
      <c r="F39" s="99">
        <f>ROUNDUP((SUM(BI123:BI129)),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42</v>
      </c>
      <c r="E41" s="54"/>
      <c r="F41" s="54"/>
      <c r="G41" s="103" t="s">
        <v>43</v>
      </c>
      <c r="H41" s="104" t="s">
        <v>44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7" t="s">
        <v>48</v>
      </c>
      <c r="G61" s="39" t="s">
        <v>47</v>
      </c>
      <c r="H61" s="29"/>
      <c r="I61" s="29"/>
      <c r="J61" s="108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7" t="s">
        <v>48</v>
      </c>
      <c r="G76" s="39" t="s">
        <v>47</v>
      </c>
      <c r="H76" s="29"/>
      <c r="I76" s="29"/>
      <c r="J76" s="108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102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0" t="str">
        <f>E7</f>
        <v>Rekonstrukce stávajících WC v MŠ Předškolní v Ostravě Výškovicích</v>
      </c>
      <c r="F85" s="211"/>
      <c r="G85" s="211"/>
      <c r="H85" s="211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98</v>
      </c>
      <c r="L86" s="17"/>
    </row>
    <row r="87" spans="1:31" s="2" customFormat="1" ht="16.5" customHeight="1">
      <c r="A87" s="26"/>
      <c r="B87" s="27"/>
      <c r="C87" s="26"/>
      <c r="D87" s="26"/>
      <c r="E87" s="210" t="s">
        <v>99</v>
      </c>
      <c r="F87" s="209"/>
      <c r="G87" s="209"/>
      <c r="H87" s="209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100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0" t="str">
        <f>E11</f>
        <v>VRN - VRN</v>
      </c>
      <c r="F89" s="209"/>
      <c r="G89" s="209"/>
      <c r="H89" s="209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18</v>
      </c>
      <c r="D91" s="26"/>
      <c r="E91" s="26"/>
      <c r="F91" s="21" t="str">
        <f>F14</f>
        <v xml:space="preserve"> </v>
      </c>
      <c r="G91" s="26"/>
      <c r="H91" s="26"/>
      <c r="I91" s="23" t="s">
        <v>20</v>
      </c>
      <c r="J91" s="49">
        <f>IF(J14="","",J14)</f>
        <v>44119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>
      <c r="A93" s="26"/>
      <c r="B93" s="27"/>
      <c r="C93" s="23" t="s">
        <v>21</v>
      </c>
      <c r="D93" s="26"/>
      <c r="E93" s="26"/>
      <c r="F93" s="21" t="str">
        <f>E17</f>
        <v>SMO - Městský obvod Ostrava-Jih</v>
      </c>
      <c r="G93" s="26"/>
      <c r="H93" s="26"/>
      <c r="I93" s="23" t="s">
        <v>26</v>
      </c>
      <c r="J93" s="24" t="str">
        <f>E23</f>
        <v>Ingesta spol. s.r.o. Ostrava Hrabůvka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28</v>
      </c>
      <c r="J94" s="24" t="str">
        <f>E26</f>
        <v xml:space="preserve"> 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103</v>
      </c>
      <c r="D96" s="101"/>
      <c r="E96" s="101"/>
      <c r="F96" s="101"/>
      <c r="G96" s="101"/>
      <c r="H96" s="101"/>
      <c r="I96" s="101"/>
      <c r="J96" s="110" t="s">
        <v>104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105</v>
      </c>
      <c r="D98" s="26"/>
      <c r="E98" s="26"/>
      <c r="F98" s="26"/>
      <c r="G98" s="26"/>
      <c r="H98" s="26"/>
      <c r="I98" s="26"/>
      <c r="J98" s="65">
        <f>J123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106</v>
      </c>
    </row>
    <row r="99" spans="1:47" s="9" customFormat="1" ht="24.95" customHeight="1">
      <c r="B99" s="112"/>
      <c r="D99" s="113" t="s">
        <v>107</v>
      </c>
      <c r="E99" s="114"/>
      <c r="F99" s="114"/>
      <c r="G99" s="114"/>
      <c r="H99" s="114"/>
      <c r="I99" s="114"/>
      <c r="J99" s="115">
        <f>J124</f>
        <v>0</v>
      </c>
      <c r="L99" s="112"/>
    </row>
    <row r="100" spans="1:47" s="10" customFormat="1" ht="19.899999999999999" customHeight="1">
      <c r="B100" s="116"/>
      <c r="D100" s="117" t="s">
        <v>108</v>
      </c>
      <c r="E100" s="118"/>
      <c r="F100" s="118"/>
      <c r="G100" s="118"/>
      <c r="H100" s="118"/>
      <c r="I100" s="118"/>
      <c r="J100" s="119">
        <f>J125</f>
        <v>0</v>
      </c>
      <c r="L100" s="116"/>
    </row>
    <row r="101" spans="1:47" s="10" customFormat="1" ht="19.899999999999999" customHeight="1">
      <c r="B101" s="116"/>
      <c r="D101" s="117" t="s">
        <v>109</v>
      </c>
      <c r="E101" s="118"/>
      <c r="F101" s="118"/>
      <c r="G101" s="118"/>
      <c r="H101" s="118"/>
      <c r="I101" s="118"/>
      <c r="J101" s="119">
        <f>J128</f>
        <v>0</v>
      </c>
      <c r="L101" s="116"/>
    </row>
    <row r="102" spans="1:47" s="2" customFormat="1" ht="21.75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47" s="2" customFormat="1" ht="6.95" customHeight="1">
      <c r="A103" s="26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7" spans="1:47" s="2" customFormat="1" ht="6.95" customHeight="1">
      <c r="A107" s="26"/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24.95" customHeight="1">
      <c r="A108" s="26"/>
      <c r="B108" s="27"/>
      <c r="C108" s="18" t="s">
        <v>110</v>
      </c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6.95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12" customHeight="1">
      <c r="A110" s="26"/>
      <c r="B110" s="27"/>
      <c r="C110" s="23" t="s">
        <v>14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16.5" customHeight="1">
      <c r="A111" s="26"/>
      <c r="B111" s="27"/>
      <c r="C111" s="26"/>
      <c r="D111" s="26"/>
      <c r="E111" s="210" t="str">
        <f>E7</f>
        <v>Rekonstrukce stávajících WC v MŠ Předškolní v Ostravě Výškovicích</v>
      </c>
      <c r="F111" s="211"/>
      <c r="G111" s="211"/>
      <c r="H111" s="211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1" customFormat="1" ht="12" customHeight="1">
      <c r="B112" s="17"/>
      <c r="C112" s="23" t="s">
        <v>98</v>
      </c>
      <c r="L112" s="17"/>
    </row>
    <row r="113" spans="1:65" s="2" customFormat="1" ht="16.5" customHeight="1">
      <c r="A113" s="26"/>
      <c r="B113" s="27"/>
      <c r="C113" s="26"/>
      <c r="D113" s="26"/>
      <c r="E113" s="210" t="s">
        <v>99</v>
      </c>
      <c r="F113" s="209"/>
      <c r="G113" s="209"/>
      <c r="H113" s="209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100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" customHeight="1">
      <c r="A115" s="26"/>
      <c r="B115" s="27"/>
      <c r="C115" s="26"/>
      <c r="D115" s="26"/>
      <c r="E115" s="200" t="str">
        <f>E11</f>
        <v>VRN - VRN</v>
      </c>
      <c r="F115" s="209"/>
      <c r="G115" s="209"/>
      <c r="H115" s="209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2" customHeight="1">
      <c r="A117" s="26"/>
      <c r="B117" s="27"/>
      <c r="C117" s="23" t="s">
        <v>18</v>
      </c>
      <c r="D117" s="26"/>
      <c r="E117" s="26"/>
      <c r="F117" s="21" t="str">
        <f>F14</f>
        <v xml:space="preserve"> </v>
      </c>
      <c r="G117" s="26"/>
      <c r="H117" s="26"/>
      <c r="I117" s="23" t="s">
        <v>20</v>
      </c>
      <c r="J117" s="49">
        <f>IF(J14="","",J14)</f>
        <v>44119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25.7" customHeight="1">
      <c r="A119" s="26"/>
      <c r="B119" s="27"/>
      <c r="C119" s="23" t="s">
        <v>21</v>
      </c>
      <c r="D119" s="26"/>
      <c r="E119" s="26"/>
      <c r="F119" s="21" t="str">
        <f>E17</f>
        <v>SMO - Městský obvod Ostrava-Jih</v>
      </c>
      <c r="G119" s="26"/>
      <c r="H119" s="26"/>
      <c r="I119" s="23" t="s">
        <v>26</v>
      </c>
      <c r="J119" s="24" t="str">
        <f>E23</f>
        <v>Ingesta spol. s.r.o. Ostrava Hrabůvka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>
      <c r="A120" s="26"/>
      <c r="B120" s="27"/>
      <c r="C120" s="23" t="s">
        <v>25</v>
      </c>
      <c r="D120" s="26"/>
      <c r="E120" s="26"/>
      <c r="F120" s="21" t="str">
        <f>IF(E20="","",E20)</f>
        <v xml:space="preserve"> </v>
      </c>
      <c r="G120" s="26"/>
      <c r="H120" s="26"/>
      <c r="I120" s="23" t="s">
        <v>28</v>
      </c>
      <c r="J120" s="24" t="str">
        <f>E26</f>
        <v xml:space="preserve"> 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0.3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11" customFormat="1" ht="29.25" customHeight="1">
      <c r="A122" s="120"/>
      <c r="B122" s="121"/>
      <c r="C122" s="122" t="s">
        <v>111</v>
      </c>
      <c r="D122" s="123" t="s">
        <v>57</v>
      </c>
      <c r="E122" s="123" t="s">
        <v>53</v>
      </c>
      <c r="F122" s="123" t="s">
        <v>54</v>
      </c>
      <c r="G122" s="123" t="s">
        <v>112</v>
      </c>
      <c r="H122" s="123" t="s">
        <v>113</v>
      </c>
      <c r="I122" s="123" t="s">
        <v>114</v>
      </c>
      <c r="J122" s="124" t="s">
        <v>104</v>
      </c>
      <c r="K122" s="125" t="s">
        <v>115</v>
      </c>
      <c r="L122" s="126"/>
      <c r="M122" s="56" t="s">
        <v>1</v>
      </c>
      <c r="N122" s="57" t="s">
        <v>36</v>
      </c>
      <c r="O122" s="57" t="s">
        <v>116</v>
      </c>
      <c r="P122" s="57" t="s">
        <v>117</v>
      </c>
      <c r="Q122" s="57" t="s">
        <v>118</v>
      </c>
      <c r="R122" s="57" t="s">
        <v>119</v>
      </c>
      <c r="S122" s="57" t="s">
        <v>120</v>
      </c>
      <c r="T122" s="58" t="s">
        <v>121</v>
      </c>
      <c r="U122" s="120"/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0"/>
    </row>
    <row r="123" spans="1:65" s="2" customFormat="1" ht="22.9" customHeight="1">
      <c r="A123" s="26"/>
      <c r="B123" s="27"/>
      <c r="C123" s="63" t="s">
        <v>122</v>
      </c>
      <c r="D123" s="26"/>
      <c r="E123" s="26"/>
      <c r="F123" s="26"/>
      <c r="G123" s="26"/>
      <c r="H123" s="26"/>
      <c r="I123" s="26"/>
      <c r="J123" s="127">
        <f>BK123</f>
        <v>0</v>
      </c>
      <c r="K123" s="26"/>
      <c r="L123" s="27"/>
      <c r="M123" s="59"/>
      <c r="N123" s="50"/>
      <c r="O123" s="60"/>
      <c r="P123" s="128">
        <f>P124</f>
        <v>0</v>
      </c>
      <c r="Q123" s="60"/>
      <c r="R123" s="128">
        <f>R124</f>
        <v>0</v>
      </c>
      <c r="S123" s="60"/>
      <c r="T123" s="129">
        <f>T124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T123" s="14" t="s">
        <v>71</v>
      </c>
      <c r="AU123" s="14" t="s">
        <v>106</v>
      </c>
      <c r="BK123" s="130">
        <f>BK124</f>
        <v>0</v>
      </c>
    </row>
    <row r="124" spans="1:65" s="12" customFormat="1" ht="25.9" customHeight="1">
      <c r="B124" s="131"/>
      <c r="D124" s="132" t="s">
        <v>71</v>
      </c>
      <c r="E124" s="133" t="s">
        <v>77</v>
      </c>
      <c r="F124" s="133" t="s">
        <v>123</v>
      </c>
      <c r="J124" s="134">
        <f>BK124</f>
        <v>0</v>
      </c>
      <c r="L124" s="131"/>
      <c r="M124" s="135"/>
      <c r="N124" s="136"/>
      <c r="O124" s="136"/>
      <c r="P124" s="137">
        <f>P125+P128</f>
        <v>0</v>
      </c>
      <c r="Q124" s="136"/>
      <c r="R124" s="137">
        <f>R125+R128</f>
        <v>0</v>
      </c>
      <c r="S124" s="136"/>
      <c r="T124" s="138">
        <f>T125+T128</f>
        <v>0</v>
      </c>
      <c r="AR124" s="132" t="s">
        <v>124</v>
      </c>
      <c r="AT124" s="139" t="s">
        <v>71</v>
      </c>
      <c r="AU124" s="139" t="s">
        <v>72</v>
      </c>
      <c r="AY124" s="132" t="s">
        <v>125</v>
      </c>
      <c r="BK124" s="140">
        <f>BK125+BK128</f>
        <v>0</v>
      </c>
    </row>
    <row r="125" spans="1:65" s="12" customFormat="1" ht="22.9" customHeight="1">
      <c r="B125" s="131"/>
      <c r="D125" s="132" t="s">
        <v>71</v>
      </c>
      <c r="E125" s="141" t="s">
        <v>126</v>
      </c>
      <c r="F125" s="141" t="s">
        <v>127</v>
      </c>
      <c r="J125" s="142">
        <f>BK125</f>
        <v>0</v>
      </c>
      <c r="L125" s="131"/>
      <c r="M125" s="135"/>
      <c r="N125" s="136"/>
      <c r="O125" s="136"/>
      <c r="P125" s="137">
        <f>SUM(P126:P127)</f>
        <v>0</v>
      </c>
      <c r="Q125" s="136"/>
      <c r="R125" s="137">
        <f>SUM(R126:R127)</f>
        <v>0</v>
      </c>
      <c r="S125" s="136"/>
      <c r="T125" s="138">
        <f>SUM(T126:T127)</f>
        <v>0</v>
      </c>
      <c r="AR125" s="132" t="s">
        <v>124</v>
      </c>
      <c r="AT125" s="139" t="s">
        <v>71</v>
      </c>
      <c r="AU125" s="139" t="s">
        <v>79</v>
      </c>
      <c r="AY125" s="132" t="s">
        <v>125</v>
      </c>
      <c r="BK125" s="140">
        <f>SUM(BK126:BK127)</f>
        <v>0</v>
      </c>
    </row>
    <row r="126" spans="1:65" s="2" customFormat="1" ht="14.45" customHeight="1">
      <c r="A126" s="26"/>
      <c r="B126" s="143"/>
      <c r="C126" s="144" t="s">
        <v>79</v>
      </c>
      <c r="D126" s="144" t="s">
        <v>128</v>
      </c>
      <c r="E126" s="145" t="s">
        <v>129</v>
      </c>
      <c r="F126" s="146" t="s">
        <v>130</v>
      </c>
      <c r="G126" s="147" t="s">
        <v>131</v>
      </c>
      <c r="H126" s="148">
        <v>1</v>
      </c>
      <c r="I126" s="149"/>
      <c r="J126" s="149">
        <f>ROUND(I126*H126,2)</f>
        <v>0</v>
      </c>
      <c r="K126" s="150"/>
      <c r="L126" s="27"/>
      <c r="M126" s="151" t="s">
        <v>1</v>
      </c>
      <c r="N126" s="152" t="s">
        <v>37</v>
      </c>
      <c r="O126" s="153">
        <v>0</v>
      </c>
      <c r="P126" s="153">
        <f>O126*H126</f>
        <v>0</v>
      </c>
      <c r="Q126" s="153">
        <v>0</v>
      </c>
      <c r="R126" s="153">
        <f>Q126*H126</f>
        <v>0</v>
      </c>
      <c r="S126" s="153">
        <v>0</v>
      </c>
      <c r="T126" s="154">
        <f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132</v>
      </c>
      <c r="AT126" s="155" t="s">
        <v>128</v>
      </c>
      <c r="AU126" s="155" t="s">
        <v>81</v>
      </c>
      <c r="AY126" s="14" t="s">
        <v>125</v>
      </c>
      <c r="BE126" s="156">
        <f>IF(N126="základní",J126,0)</f>
        <v>0</v>
      </c>
      <c r="BF126" s="156">
        <f>IF(N126="snížená",J126,0)</f>
        <v>0</v>
      </c>
      <c r="BG126" s="156">
        <f>IF(N126="zákl. přenesená",J126,0)</f>
        <v>0</v>
      </c>
      <c r="BH126" s="156">
        <f>IF(N126="sníž. přenesená",J126,0)</f>
        <v>0</v>
      </c>
      <c r="BI126" s="156">
        <f>IF(N126="nulová",J126,0)</f>
        <v>0</v>
      </c>
      <c r="BJ126" s="14" t="s">
        <v>79</v>
      </c>
      <c r="BK126" s="156">
        <f>ROUND(I126*H126,2)</f>
        <v>0</v>
      </c>
      <c r="BL126" s="14" t="s">
        <v>132</v>
      </c>
      <c r="BM126" s="155" t="s">
        <v>133</v>
      </c>
    </row>
    <row r="127" spans="1:65" s="2" customFormat="1" ht="14.45" customHeight="1">
      <c r="A127" s="26"/>
      <c r="B127" s="143"/>
      <c r="C127" s="144" t="s">
        <v>81</v>
      </c>
      <c r="D127" s="144" t="s">
        <v>128</v>
      </c>
      <c r="E127" s="145" t="s">
        <v>134</v>
      </c>
      <c r="F127" s="146" t="s">
        <v>135</v>
      </c>
      <c r="G127" s="147" t="s">
        <v>131</v>
      </c>
      <c r="H127" s="148">
        <v>1</v>
      </c>
      <c r="I127" s="149"/>
      <c r="J127" s="149">
        <f>ROUND(I127*H127,2)</f>
        <v>0</v>
      </c>
      <c r="K127" s="150"/>
      <c r="L127" s="27"/>
      <c r="M127" s="151" t="s">
        <v>1</v>
      </c>
      <c r="N127" s="152" t="s">
        <v>37</v>
      </c>
      <c r="O127" s="153">
        <v>0</v>
      </c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132</v>
      </c>
      <c r="AT127" s="155" t="s">
        <v>128</v>
      </c>
      <c r="AU127" s="155" t="s">
        <v>81</v>
      </c>
      <c r="AY127" s="14" t="s">
        <v>125</v>
      </c>
      <c r="BE127" s="156">
        <f>IF(N127="základní",J127,0)</f>
        <v>0</v>
      </c>
      <c r="BF127" s="156">
        <f>IF(N127="snížená",J127,0)</f>
        <v>0</v>
      </c>
      <c r="BG127" s="156">
        <f>IF(N127="zákl. přenesená",J127,0)</f>
        <v>0</v>
      </c>
      <c r="BH127" s="156">
        <f>IF(N127="sníž. přenesená",J127,0)</f>
        <v>0</v>
      </c>
      <c r="BI127" s="156">
        <f>IF(N127="nulová",J127,0)</f>
        <v>0</v>
      </c>
      <c r="BJ127" s="14" t="s">
        <v>79</v>
      </c>
      <c r="BK127" s="156">
        <f>ROUND(I127*H127,2)</f>
        <v>0</v>
      </c>
      <c r="BL127" s="14" t="s">
        <v>132</v>
      </c>
      <c r="BM127" s="155" t="s">
        <v>136</v>
      </c>
    </row>
    <row r="128" spans="1:65" s="12" customFormat="1" ht="22.9" customHeight="1">
      <c r="B128" s="131"/>
      <c r="D128" s="132" t="s">
        <v>71</v>
      </c>
      <c r="E128" s="141" t="s">
        <v>137</v>
      </c>
      <c r="F128" s="141" t="s">
        <v>138</v>
      </c>
      <c r="J128" s="142">
        <f>BK128</f>
        <v>0</v>
      </c>
      <c r="L128" s="131"/>
      <c r="M128" s="135"/>
      <c r="N128" s="136"/>
      <c r="O128" s="136"/>
      <c r="P128" s="137">
        <f>P129</f>
        <v>0</v>
      </c>
      <c r="Q128" s="136"/>
      <c r="R128" s="137">
        <f>R129</f>
        <v>0</v>
      </c>
      <c r="S128" s="136"/>
      <c r="T128" s="138">
        <f>T129</f>
        <v>0</v>
      </c>
      <c r="AR128" s="132" t="s">
        <v>124</v>
      </c>
      <c r="AT128" s="139" t="s">
        <v>71</v>
      </c>
      <c r="AU128" s="139" t="s">
        <v>79</v>
      </c>
      <c r="AY128" s="132" t="s">
        <v>125</v>
      </c>
      <c r="BK128" s="140">
        <f>BK129</f>
        <v>0</v>
      </c>
    </row>
    <row r="129" spans="1:65" s="2" customFormat="1" ht="14.45" customHeight="1">
      <c r="A129" s="26"/>
      <c r="B129" s="143"/>
      <c r="C129" s="144" t="s">
        <v>139</v>
      </c>
      <c r="D129" s="144" t="s">
        <v>128</v>
      </c>
      <c r="E129" s="145" t="s">
        <v>140</v>
      </c>
      <c r="F129" s="146" t="s">
        <v>141</v>
      </c>
      <c r="G129" s="147" t="s">
        <v>131</v>
      </c>
      <c r="H129" s="148">
        <v>1</v>
      </c>
      <c r="I129" s="149"/>
      <c r="J129" s="149">
        <f>ROUND(I129*H129,2)</f>
        <v>0</v>
      </c>
      <c r="K129" s="150"/>
      <c r="L129" s="27"/>
      <c r="M129" s="157" t="s">
        <v>1</v>
      </c>
      <c r="N129" s="158" t="s">
        <v>37</v>
      </c>
      <c r="O129" s="159">
        <v>0</v>
      </c>
      <c r="P129" s="159">
        <f>O129*H129</f>
        <v>0</v>
      </c>
      <c r="Q129" s="159">
        <v>0</v>
      </c>
      <c r="R129" s="159">
        <f>Q129*H129</f>
        <v>0</v>
      </c>
      <c r="S129" s="159">
        <v>0</v>
      </c>
      <c r="T129" s="160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132</v>
      </c>
      <c r="AT129" s="155" t="s">
        <v>128</v>
      </c>
      <c r="AU129" s="155" t="s">
        <v>81</v>
      </c>
      <c r="AY129" s="14" t="s">
        <v>125</v>
      </c>
      <c r="BE129" s="156">
        <f>IF(N129="základní",J129,0)</f>
        <v>0</v>
      </c>
      <c r="BF129" s="156">
        <f>IF(N129="snížená",J129,0)</f>
        <v>0</v>
      </c>
      <c r="BG129" s="156">
        <f>IF(N129="zákl. přenesená",J129,0)</f>
        <v>0</v>
      </c>
      <c r="BH129" s="156">
        <f>IF(N129="sníž. přenesená",J129,0)</f>
        <v>0</v>
      </c>
      <c r="BI129" s="156">
        <f>IF(N129="nulová",J129,0)</f>
        <v>0</v>
      </c>
      <c r="BJ129" s="14" t="s">
        <v>79</v>
      </c>
      <c r="BK129" s="156">
        <f>ROUND(I129*H129,2)</f>
        <v>0</v>
      </c>
      <c r="BL129" s="14" t="s">
        <v>132</v>
      </c>
      <c r="BM129" s="155" t="s">
        <v>142</v>
      </c>
    </row>
    <row r="130" spans="1:65" s="2" customFormat="1" ht="6.95" customHeight="1">
      <c r="A130" s="26"/>
      <c r="B130" s="41"/>
      <c r="C130" s="42"/>
      <c r="D130" s="42"/>
      <c r="E130" s="42"/>
      <c r="F130" s="42"/>
      <c r="G130" s="42"/>
      <c r="H130" s="42"/>
      <c r="I130" s="42"/>
      <c r="J130" s="42"/>
      <c r="K130" s="42"/>
      <c r="L130" s="27"/>
      <c r="M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</sheetData>
  <autoFilter ref="C122:K129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49"/>
  <sheetViews>
    <sheetView showGridLines="0" topLeftCell="A127" workbookViewId="0">
      <selection activeCell="W142" sqref="W14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171" t="s">
        <v>5</v>
      </c>
      <c r="M2" s="172"/>
      <c r="N2" s="172"/>
      <c r="O2" s="172"/>
      <c r="P2" s="172"/>
      <c r="Q2" s="172"/>
      <c r="R2" s="172"/>
      <c r="S2" s="172"/>
      <c r="T2" s="172"/>
      <c r="U2" s="172"/>
      <c r="V2" s="172"/>
      <c r="AT2" s="14" t="s">
        <v>90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97</v>
      </c>
      <c r="L4" s="17"/>
      <c r="M4" s="93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10" t="str">
        <f>'Rekapitulace stavby'!K6</f>
        <v>Rekonstrukce stávajících WC v MŠ Předškolní v Ostravě Výškovicích</v>
      </c>
      <c r="F7" s="211"/>
      <c r="G7" s="211"/>
      <c r="H7" s="211"/>
      <c r="L7" s="17"/>
    </row>
    <row r="8" spans="1:46" s="1" customFormat="1" ht="12" customHeight="1">
      <c r="B8" s="17"/>
      <c r="D8" s="23" t="s">
        <v>98</v>
      </c>
      <c r="L8" s="17"/>
    </row>
    <row r="9" spans="1:46" s="2" customFormat="1" ht="16.5" customHeight="1">
      <c r="A9" s="26"/>
      <c r="B9" s="27"/>
      <c r="C9" s="26"/>
      <c r="D9" s="26"/>
      <c r="E9" s="210" t="s">
        <v>143</v>
      </c>
      <c r="F9" s="209"/>
      <c r="G9" s="209"/>
      <c r="H9" s="209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100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0" t="s">
        <v>144</v>
      </c>
      <c r="F11" s="209"/>
      <c r="G11" s="209"/>
      <c r="H11" s="209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>
        <f>'Rekapitulace stavby'!AN8</f>
        <v>44119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'Rekapitulace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0" t="str">
        <f>'Rekapitulace stavby'!E14</f>
        <v xml:space="preserve"> </v>
      </c>
      <c r="F20" s="180"/>
      <c r="G20" s="180"/>
      <c r="H20" s="180"/>
      <c r="I20" s="23" t="s">
        <v>24</v>
      </c>
      <c r="J20" s="21" t="str">
        <f>'Rekapitulace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28</v>
      </c>
      <c r="E25" s="26"/>
      <c r="F25" s="26"/>
      <c r="G25" s="26"/>
      <c r="H25" s="26"/>
      <c r="I25" s="23" t="s">
        <v>22</v>
      </c>
      <c r="J25" s="21" t="str">
        <f>IF('Rekapitulace stavby'!AN19="","",'Rekapitulace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IF('Rekapitulace stavby'!E20="","",'Rekapitulace stavby'!E20)</f>
        <v xml:space="preserve"> </v>
      </c>
      <c r="F26" s="26"/>
      <c r="G26" s="26"/>
      <c r="H26" s="26"/>
      <c r="I26" s="23" t="s">
        <v>24</v>
      </c>
      <c r="J26" s="21" t="str">
        <f>IF('Rekapitulace stavby'!AN20="","",'Rekapitulace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31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182" t="s">
        <v>1</v>
      </c>
      <c r="F29" s="182"/>
      <c r="G29" s="182"/>
      <c r="H29" s="182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32</v>
      </c>
      <c r="E32" s="26"/>
      <c r="F32" s="26"/>
      <c r="G32" s="26"/>
      <c r="H32" s="26"/>
      <c r="I32" s="26"/>
      <c r="J32" s="65">
        <f>ROUNDUP(J126,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36</v>
      </c>
      <c r="E35" s="23" t="s">
        <v>37</v>
      </c>
      <c r="F35" s="99">
        <f>ROUNDUP((SUM(BE126:BE148)),  2)</f>
        <v>0</v>
      </c>
      <c r="G35" s="26"/>
      <c r="H35" s="26"/>
      <c r="I35" s="100">
        <v>0.21</v>
      </c>
      <c r="J35" s="99">
        <f>ROUNDUP(((SUM(BE126:BE148))*I35),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38</v>
      </c>
      <c r="F36" s="99">
        <f>ROUNDUP((SUM(BF126:BF148)),  2)</f>
        <v>0</v>
      </c>
      <c r="G36" s="26"/>
      <c r="H36" s="26"/>
      <c r="I36" s="100">
        <v>0.15</v>
      </c>
      <c r="J36" s="99">
        <f>ROUNDUP(((SUM(BF126:BF148))*I36),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9">
        <f>ROUNDUP((SUM(BG126:BG148)),  2)</f>
        <v>0</v>
      </c>
      <c r="G37" s="26"/>
      <c r="H37" s="26"/>
      <c r="I37" s="100">
        <v>0.21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40</v>
      </c>
      <c r="F38" s="99">
        <f>ROUNDUP((SUM(BH126:BH148)),  2)</f>
        <v>0</v>
      </c>
      <c r="G38" s="26"/>
      <c r="H38" s="26"/>
      <c r="I38" s="100">
        <v>0.15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41</v>
      </c>
      <c r="F39" s="99">
        <f>ROUNDUP((SUM(BI126:BI148)),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42</v>
      </c>
      <c r="E41" s="54"/>
      <c r="F41" s="54"/>
      <c r="G41" s="103" t="s">
        <v>43</v>
      </c>
      <c r="H41" s="104" t="s">
        <v>44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7" t="s">
        <v>48</v>
      </c>
      <c r="G61" s="39" t="s">
        <v>47</v>
      </c>
      <c r="H61" s="29"/>
      <c r="I61" s="29"/>
      <c r="J61" s="108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7" t="s">
        <v>48</v>
      </c>
      <c r="G76" s="39" t="s">
        <v>47</v>
      </c>
      <c r="H76" s="29"/>
      <c r="I76" s="29"/>
      <c r="J76" s="108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102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0" t="str">
        <f>E7</f>
        <v>Rekonstrukce stávajících WC v MŠ Předškolní v Ostravě Výškovicích</v>
      </c>
      <c r="F85" s="211"/>
      <c r="G85" s="211"/>
      <c r="H85" s="211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98</v>
      </c>
      <c r="L86" s="17"/>
    </row>
    <row r="87" spans="1:31" s="2" customFormat="1" ht="16.5" customHeight="1">
      <c r="A87" s="26"/>
      <c r="B87" s="27"/>
      <c r="C87" s="26"/>
      <c r="D87" s="26"/>
      <c r="E87" s="210" t="s">
        <v>143</v>
      </c>
      <c r="F87" s="209"/>
      <c r="G87" s="209"/>
      <c r="H87" s="209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100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0" t="str">
        <f>E11</f>
        <v>01 - bourání</v>
      </c>
      <c r="F89" s="209"/>
      <c r="G89" s="209"/>
      <c r="H89" s="209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18</v>
      </c>
      <c r="D91" s="26"/>
      <c r="E91" s="26"/>
      <c r="F91" s="21" t="str">
        <f>F14</f>
        <v xml:space="preserve"> </v>
      </c>
      <c r="G91" s="26"/>
      <c r="H91" s="26"/>
      <c r="I91" s="23" t="s">
        <v>20</v>
      </c>
      <c r="J91" s="49">
        <f>IF(J14="","",J14)</f>
        <v>44119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>
      <c r="A93" s="26"/>
      <c r="B93" s="27"/>
      <c r="C93" s="23" t="s">
        <v>21</v>
      </c>
      <c r="D93" s="26"/>
      <c r="E93" s="26"/>
      <c r="F93" s="21" t="str">
        <f>E17</f>
        <v>SMO - Městský obvod Ostrava-Jih</v>
      </c>
      <c r="G93" s="26"/>
      <c r="H93" s="26"/>
      <c r="I93" s="23" t="s">
        <v>26</v>
      </c>
      <c r="J93" s="24" t="str">
        <f>E23</f>
        <v>Ingesta spol. s.r.o. Ostrava Hrabůvka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28</v>
      </c>
      <c r="J94" s="24" t="str">
        <f>E26</f>
        <v xml:space="preserve"> 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103</v>
      </c>
      <c r="D96" s="101"/>
      <c r="E96" s="101"/>
      <c r="F96" s="101"/>
      <c r="G96" s="101"/>
      <c r="H96" s="101"/>
      <c r="I96" s="101"/>
      <c r="J96" s="110" t="s">
        <v>104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105</v>
      </c>
      <c r="D98" s="26"/>
      <c r="E98" s="26"/>
      <c r="F98" s="26"/>
      <c r="G98" s="26"/>
      <c r="H98" s="26"/>
      <c r="I98" s="26"/>
      <c r="J98" s="65">
        <f>J126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106</v>
      </c>
    </row>
    <row r="99" spans="1:47" s="9" customFormat="1" ht="24.95" customHeight="1">
      <c r="B99" s="112"/>
      <c r="D99" s="113" t="s">
        <v>145</v>
      </c>
      <c r="E99" s="114"/>
      <c r="F99" s="114"/>
      <c r="G99" s="114"/>
      <c r="H99" s="114"/>
      <c r="I99" s="114"/>
      <c r="J99" s="115">
        <f>J127</f>
        <v>0</v>
      </c>
      <c r="L99" s="112"/>
    </row>
    <row r="100" spans="1:47" s="10" customFormat="1" ht="19.899999999999999" customHeight="1">
      <c r="B100" s="116"/>
      <c r="D100" s="117" t="s">
        <v>146</v>
      </c>
      <c r="E100" s="118"/>
      <c r="F100" s="118"/>
      <c r="G100" s="118"/>
      <c r="H100" s="118"/>
      <c r="I100" s="118"/>
      <c r="J100" s="119">
        <f>J128</f>
        <v>0</v>
      </c>
      <c r="L100" s="116"/>
    </row>
    <row r="101" spans="1:47" s="10" customFormat="1" ht="19.899999999999999" customHeight="1">
      <c r="B101" s="116"/>
      <c r="D101" s="117" t="s">
        <v>147</v>
      </c>
      <c r="E101" s="118"/>
      <c r="F101" s="118"/>
      <c r="G101" s="118"/>
      <c r="H101" s="118"/>
      <c r="I101" s="118"/>
      <c r="J101" s="119">
        <f>J134</f>
        <v>0</v>
      </c>
      <c r="L101" s="116"/>
    </row>
    <row r="102" spans="1:47" s="9" customFormat="1" ht="24.95" customHeight="1">
      <c r="B102" s="112"/>
      <c r="D102" s="113" t="s">
        <v>148</v>
      </c>
      <c r="E102" s="114"/>
      <c r="F102" s="114"/>
      <c r="G102" s="114"/>
      <c r="H102" s="114"/>
      <c r="I102" s="114"/>
      <c r="J102" s="115">
        <f>J142</f>
        <v>0</v>
      </c>
      <c r="L102" s="112"/>
    </row>
    <row r="103" spans="1:47" s="10" customFormat="1" ht="19.899999999999999" customHeight="1">
      <c r="B103" s="116"/>
      <c r="D103" s="117" t="s">
        <v>149</v>
      </c>
      <c r="E103" s="118"/>
      <c r="F103" s="118"/>
      <c r="G103" s="118"/>
      <c r="H103" s="118"/>
      <c r="I103" s="118"/>
      <c r="J103" s="119">
        <f>J143</f>
        <v>0</v>
      </c>
      <c r="L103" s="116"/>
    </row>
    <row r="104" spans="1:47" s="10" customFormat="1" ht="19.899999999999999" customHeight="1">
      <c r="B104" s="116"/>
      <c r="D104" s="117" t="s">
        <v>150</v>
      </c>
      <c r="E104" s="118"/>
      <c r="F104" s="118"/>
      <c r="G104" s="118"/>
      <c r="H104" s="118"/>
      <c r="I104" s="118"/>
      <c r="J104" s="119">
        <f>J146</f>
        <v>0</v>
      </c>
      <c r="L104" s="116"/>
    </row>
    <row r="105" spans="1:47" s="2" customFormat="1" ht="21.75" customHeight="1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47" s="2" customFormat="1" ht="6.95" customHeight="1">
      <c r="A106" s="26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10" spans="1:47" s="2" customFormat="1" ht="6.95" customHeight="1">
      <c r="A110" s="26"/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24.95" customHeight="1">
      <c r="A111" s="26"/>
      <c r="B111" s="27"/>
      <c r="C111" s="18" t="s">
        <v>110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6.9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3" s="2" customFormat="1" ht="12" customHeight="1">
      <c r="A113" s="26"/>
      <c r="B113" s="27"/>
      <c r="C113" s="23" t="s">
        <v>14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3" s="2" customFormat="1" ht="16.5" customHeight="1">
      <c r="A114" s="26"/>
      <c r="B114" s="27"/>
      <c r="C114" s="26"/>
      <c r="D114" s="26"/>
      <c r="E114" s="210" t="str">
        <f>E7</f>
        <v>Rekonstrukce stávajících WC v MŠ Předškolní v Ostravě Výškovicích</v>
      </c>
      <c r="F114" s="211"/>
      <c r="G114" s="211"/>
      <c r="H114" s="211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3" s="1" customFormat="1" ht="12" customHeight="1">
      <c r="B115" s="17"/>
      <c r="C115" s="23" t="s">
        <v>98</v>
      </c>
      <c r="L115" s="17"/>
    </row>
    <row r="116" spans="1:63" s="2" customFormat="1" ht="16.5" customHeight="1">
      <c r="A116" s="26"/>
      <c r="B116" s="27"/>
      <c r="C116" s="26"/>
      <c r="D116" s="26"/>
      <c r="E116" s="210" t="s">
        <v>143</v>
      </c>
      <c r="F116" s="209"/>
      <c r="G116" s="209"/>
      <c r="H116" s="209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3" s="2" customFormat="1" ht="12" customHeight="1">
      <c r="A117" s="26"/>
      <c r="B117" s="27"/>
      <c r="C117" s="23" t="s">
        <v>100</v>
      </c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3" s="2" customFormat="1" ht="16.5" customHeight="1">
      <c r="A118" s="26"/>
      <c r="B118" s="27"/>
      <c r="C118" s="26"/>
      <c r="D118" s="26"/>
      <c r="E118" s="200" t="str">
        <f>E11</f>
        <v>01 - bourání</v>
      </c>
      <c r="F118" s="209"/>
      <c r="G118" s="209"/>
      <c r="H118" s="209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3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3" s="2" customFormat="1" ht="12" customHeight="1">
      <c r="A120" s="26"/>
      <c r="B120" s="27"/>
      <c r="C120" s="23" t="s">
        <v>18</v>
      </c>
      <c r="D120" s="26"/>
      <c r="E120" s="26"/>
      <c r="F120" s="21" t="str">
        <f>F14</f>
        <v xml:space="preserve"> </v>
      </c>
      <c r="G120" s="26"/>
      <c r="H120" s="26"/>
      <c r="I120" s="23" t="s">
        <v>20</v>
      </c>
      <c r="J120" s="49">
        <f>IF(J14="","",J14)</f>
        <v>44119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3" s="2" customFormat="1" ht="6.9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3" s="2" customFormat="1" ht="25.7" customHeight="1">
      <c r="A122" s="26"/>
      <c r="B122" s="27"/>
      <c r="C122" s="23" t="s">
        <v>21</v>
      </c>
      <c r="D122" s="26"/>
      <c r="E122" s="26"/>
      <c r="F122" s="21" t="str">
        <f>E17</f>
        <v>SMO - Městský obvod Ostrava-Jih</v>
      </c>
      <c r="G122" s="26"/>
      <c r="H122" s="26"/>
      <c r="I122" s="23" t="s">
        <v>26</v>
      </c>
      <c r="J122" s="24" t="str">
        <f>E23</f>
        <v>Ingesta spol. s.r.o. Ostrava Hrabůvka</v>
      </c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3" s="2" customFormat="1" ht="15.2" customHeight="1">
      <c r="A123" s="26"/>
      <c r="B123" s="27"/>
      <c r="C123" s="23" t="s">
        <v>25</v>
      </c>
      <c r="D123" s="26"/>
      <c r="E123" s="26"/>
      <c r="F123" s="21" t="str">
        <f>IF(E20="","",E20)</f>
        <v xml:space="preserve"> </v>
      </c>
      <c r="G123" s="26"/>
      <c r="H123" s="26"/>
      <c r="I123" s="23" t="s">
        <v>28</v>
      </c>
      <c r="J123" s="24" t="str">
        <f>E26</f>
        <v xml:space="preserve"> 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3" s="2" customFormat="1" ht="10.3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3" s="11" customFormat="1" ht="29.25" customHeight="1">
      <c r="A125" s="120"/>
      <c r="B125" s="121"/>
      <c r="C125" s="122" t="s">
        <v>111</v>
      </c>
      <c r="D125" s="123" t="s">
        <v>57</v>
      </c>
      <c r="E125" s="123" t="s">
        <v>53</v>
      </c>
      <c r="F125" s="123" t="s">
        <v>54</v>
      </c>
      <c r="G125" s="123" t="s">
        <v>112</v>
      </c>
      <c r="H125" s="123" t="s">
        <v>113</v>
      </c>
      <c r="I125" s="123" t="s">
        <v>114</v>
      </c>
      <c r="J125" s="124" t="s">
        <v>104</v>
      </c>
      <c r="K125" s="125" t="s">
        <v>115</v>
      </c>
      <c r="L125" s="126"/>
      <c r="M125" s="56" t="s">
        <v>1</v>
      </c>
      <c r="N125" s="57" t="s">
        <v>36</v>
      </c>
      <c r="O125" s="57" t="s">
        <v>116</v>
      </c>
      <c r="P125" s="57" t="s">
        <v>117</v>
      </c>
      <c r="Q125" s="57" t="s">
        <v>118</v>
      </c>
      <c r="R125" s="57" t="s">
        <v>119</v>
      </c>
      <c r="S125" s="57" t="s">
        <v>120</v>
      </c>
      <c r="T125" s="58" t="s">
        <v>121</v>
      </c>
      <c r="U125" s="120"/>
      <c r="V125" s="120"/>
      <c r="W125" s="120"/>
      <c r="X125" s="120"/>
      <c r="Y125" s="120"/>
      <c r="Z125" s="120"/>
      <c r="AA125" s="120"/>
      <c r="AB125" s="120"/>
      <c r="AC125" s="120"/>
      <c r="AD125" s="120"/>
      <c r="AE125" s="120"/>
    </row>
    <row r="126" spans="1:63" s="2" customFormat="1" ht="22.9" customHeight="1">
      <c r="A126" s="26"/>
      <c r="B126" s="27"/>
      <c r="C126" s="63" t="s">
        <v>122</v>
      </c>
      <c r="D126" s="26"/>
      <c r="E126" s="26"/>
      <c r="F126" s="26"/>
      <c r="G126" s="26"/>
      <c r="H126" s="26"/>
      <c r="I126" s="26"/>
      <c r="J126" s="127">
        <f>BK126</f>
        <v>0</v>
      </c>
      <c r="K126" s="26"/>
      <c r="L126" s="27"/>
      <c r="M126" s="59"/>
      <c r="N126" s="50"/>
      <c r="O126" s="60"/>
      <c r="P126" s="128">
        <f>P127+P142</f>
        <v>38.609679</v>
      </c>
      <c r="Q126" s="60"/>
      <c r="R126" s="128">
        <f>R127+R142</f>
        <v>0</v>
      </c>
      <c r="S126" s="60"/>
      <c r="T126" s="129">
        <f>T127+T142</f>
        <v>3.3539583999999998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T126" s="14" t="s">
        <v>71</v>
      </c>
      <c r="AU126" s="14" t="s">
        <v>106</v>
      </c>
      <c r="BK126" s="130">
        <f>BK127+BK142</f>
        <v>0</v>
      </c>
    </row>
    <row r="127" spans="1:63" s="12" customFormat="1" ht="25.9" customHeight="1">
      <c r="B127" s="131"/>
      <c r="D127" s="132" t="s">
        <v>71</v>
      </c>
      <c r="E127" s="133" t="s">
        <v>151</v>
      </c>
      <c r="F127" s="133" t="s">
        <v>152</v>
      </c>
      <c r="J127" s="134">
        <f>BK127</f>
        <v>0</v>
      </c>
      <c r="L127" s="131"/>
      <c r="M127" s="135"/>
      <c r="N127" s="136"/>
      <c r="O127" s="136"/>
      <c r="P127" s="137">
        <f>P128+P134</f>
        <v>36.742524000000003</v>
      </c>
      <c r="Q127" s="136"/>
      <c r="R127" s="137">
        <f>R128+R134</f>
        <v>0</v>
      </c>
      <c r="S127" s="136"/>
      <c r="T127" s="138">
        <f>T128+T134</f>
        <v>3.2612769999999998</v>
      </c>
      <c r="AR127" s="132" t="s">
        <v>79</v>
      </c>
      <c r="AT127" s="139" t="s">
        <v>71</v>
      </c>
      <c r="AU127" s="139" t="s">
        <v>72</v>
      </c>
      <c r="AY127" s="132" t="s">
        <v>125</v>
      </c>
      <c r="BK127" s="140">
        <f>BK128+BK134</f>
        <v>0</v>
      </c>
    </row>
    <row r="128" spans="1:63" s="12" customFormat="1" ht="22.9" customHeight="1">
      <c r="B128" s="131"/>
      <c r="D128" s="132" t="s">
        <v>71</v>
      </c>
      <c r="E128" s="141" t="s">
        <v>153</v>
      </c>
      <c r="F128" s="141" t="s">
        <v>154</v>
      </c>
      <c r="J128" s="142">
        <f>BK128</f>
        <v>0</v>
      </c>
      <c r="L128" s="131"/>
      <c r="M128" s="135"/>
      <c r="N128" s="136"/>
      <c r="O128" s="136"/>
      <c r="P128" s="137">
        <f>SUM(P129:P133)</f>
        <v>15.827526000000001</v>
      </c>
      <c r="Q128" s="136"/>
      <c r="R128" s="137">
        <f>SUM(R129:R133)</f>
        <v>0</v>
      </c>
      <c r="S128" s="136"/>
      <c r="T128" s="138">
        <f>SUM(T129:T133)</f>
        <v>0</v>
      </c>
      <c r="AR128" s="132" t="s">
        <v>79</v>
      </c>
      <c r="AT128" s="139" t="s">
        <v>71</v>
      </c>
      <c r="AU128" s="139" t="s">
        <v>79</v>
      </c>
      <c r="AY128" s="132" t="s">
        <v>125</v>
      </c>
      <c r="BK128" s="140">
        <f>SUM(BK129:BK133)</f>
        <v>0</v>
      </c>
    </row>
    <row r="129" spans="1:65" s="2" customFormat="1" ht="24.2" customHeight="1">
      <c r="A129" s="26"/>
      <c r="B129" s="143"/>
      <c r="C129" s="144" t="s">
        <v>79</v>
      </c>
      <c r="D129" s="144" t="s">
        <v>128</v>
      </c>
      <c r="E129" s="145" t="s">
        <v>155</v>
      </c>
      <c r="F129" s="146" t="s">
        <v>156</v>
      </c>
      <c r="G129" s="147" t="s">
        <v>157</v>
      </c>
      <c r="H129" s="148">
        <v>3.3540000000000001</v>
      </c>
      <c r="I129" s="149"/>
      <c r="J129" s="149">
        <f>ROUND(I129*H129,2)</f>
        <v>0</v>
      </c>
      <c r="K129" s="150"/>
      <c r="L129" s="27"/>
      <c r="M129" s="151" t="s">
        <v>1</v>
      </c>
      <c r="N129" s="152" t="s">
        <v>37</v>
      </c>
      <c r="O129" s="153">
        <v>4.25</v>
      </c>
      <c r="P129" s="153">
        <f>O129*H129</f>
        <v>14.2545</v>
      </c>
      <c r="Q129" s="153">
        <v>0</v>
      </c>
      <c r="R129" s="153">
        <f>Q129*H129</f>
        <v>0</v>
      </c>
      <c r="S129" s="153">
        <v>0</v>
      </c>
      <c r="T129" s="154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158</v>
      </c>
      <c r="AT129" s="155" t="s">
        <v>128</v>
      </c>
      <c r="AU129" s="155" t="s">
        <v>81</v>
      </c>
      <c r="AY129" s="14" t="s">
        <v>125</v>
      </c>
      <c r="BE129" s="156">
        <f>IF(N129="základní",J129,0)</f>
        <v>0</v>
      </c>
      <c r="BF129" s="156">
        <f>IF(N129="snížená",J129,0)</f>
        <v>0</v>
      </c>
      <c r="BG129" s="156">
        <f>IF(N129="zákl. přenesená",J129,0)</f>
        <v>0</v>
      </c>
      <c r="BH129" s="156">
        <f>IF(N129="sníž. přenesená",J129,0)</f>
        <v>0</v>
      </c>
      <c r="BI129" s="156">
        <f>IF(N129="nulová",J129,0)</f>
        <v>0</v>
      </c>
      <c r="BJ129" s="14" t="s">
        <v>79</v>
      </c>
      <c r="BK129" s="156">
        <f>ROUND(I129*H129,2)</f>
        <v>0</v>
      </c>
      <c r="BL129" s="14" t="s">
        <v>158</v>
      </c>
      <c r="BM129" s="155" t="s">
        <v>159</v>
      </c>
    </row>
    <row r="130" spans="1:65" s="2" customFormat="1" ht="24.2" customHeight="1">
      <c r="A130" s="26"/>
      <c r="B130" s="143"/>
      <c r="C130" s="144" t="s">
        <v>81</v>
      </c>
      <c r="D130" s="144" t="s">
        <v>128</v>
      </c>
      <c r="E130" s="145" t="s">
        <v>160</v>
      </c>
      <c r="F130" s="146" t="s">
        <v>161</v>
      </c>
      <c r="G130" s="147" t="s">
        <v>157</v>
      </c>
      <c r="H130" s="148">
        <v>3.3540000000000001</v>
      </c>
      <c r="I130" s="149"/>
      <c r="J130" s="149">
        <f>ROUND(I130*H130,2)</f>
        <v>0</v>
      </c>
      <c r="K130" s="150"/>
      <c r="L130" s="27"/>
      <c r="M130" s="151" t="s">
        <v>1</v>
      </c>
      <c r="N130" s="152" t="s">
        <v>37</v>
      </c>
      <c r="O130" s="153">
        <v>0.26</v>
      </c>
      <c r="P130" s="153">
        <f>O130*H130</f>
        <v>0.87204000000000004</v>
      </c>
      <c r="Q130" s="153">
        <v>0</v>
      </c>
      <c r="R130" s="153">
        <f>Q130*H130</f>
        <v>0</v>
      </c>
      <c r="S130" s="153">
        <v>0</v>
      </c>
      <c r="T130" s="154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158</v>
      </c>
      <c r="AT130" s="155" t="s">
        <v>128</v>
      </c>
      <c r="AU130" s="155" t="s">
        <v>81</v>
      </c>
      <c r="AY130" s="14" t="s">
        <v>125</v>
      </c>
      <c r="BE130" s="156">
        <f>IF(N130="základní",J130,0)</f>
        <v>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14" t="s">
        <v>79</v>
      </c>
      <c r="BK130" s="156">
        <f>ROUND(I130*H130,2)</f>
        <v>0</v>
      </c>
      <c r="BL130" s="14" t="s">
        <v>158</v>
      </c>
      <c r="BM130" s="155" t="s">
        <v>162</v>
      </c>
    </row>
    <row r="131" spans="1:65" s="2" customFormat="1" ht="24.2" customHeight="1">
      <c r="A131" s="26"/>
      <c r="B131" s="143"/>
      <c r="C131" s="144" t="s">
        <v>139</v>
      </c>
      <c r="D131" s="144" t="s">
        <v>128</v>
      </c>
      <c r="E131" s="145" t="s">
        <v>163</v>
      </c>
      <c r="F131" s="146" t="s">
        <v>164</v>
      </c>
      <c r="G131" s="147" t="s">
        <v>157</v>
      </c>
      <c r="H131" s="148">
        <v>3.3540000000000001</v>
      </c>
      <c r="I131" s="149"/>
      <c r="J131" s="149">
        <f>ROUND(I131*H131,2)</f>
        <v>0</v>
      </c>
      <c r="K131" s="150"/>
      <c r="L131" s="27"/>
      <c r="M131" s="151" t="s">
        <v>1</v>
      </c>
      <c r="N131" s="152" t="s">
        <v>37</v>
      </c>
      <c r="O131" s="153">
        <v>0.125</v>
      </c>
      <c r="P131" s="153">
        <f>O131*H131</f>
        <v>0.41925000000000001</v>
      </c>
      <c r="Q131" s="153">
        <v>0</v>
      </c>
      <c r="R131" s="153">
        <f>Q131*H131</f>
        <v>0</v>
      </c>
      <c r="S131" s="153">
        <v>0</v>
      </c>
      <c r="T131" s="154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158</v>
      </c>
      <c r="AT131" s="155" t="s">
        <v>128</v>
      </c>
      <c r="AU131" s="155" t="s">
        <v>81</v>
      </c>
      <c r="AY131" s="14" t="s">
        <v>125</v>
      </c>
      <c r="BE131" s="156">
        <f>IF(N131="základní",J131,0)</f>
        <v>0</v>
      </c>
      <c r="BF131" s="156">
        <f>IF(N131="snížená",J131,0)</f>
        <v>0</v>
      </c>
      <c r="BG131" s="156">
        <f>IF(N131="zákl. přenesená",J131,0)</f>
        <v>0</v>
      </c>
      <c r="BH131" s="156">
        <f>IF(N131="sníž. přenesená",J131,0)</f>
        <v>0</v>
      </c>
      <c r="BI131" s="156">
        <f>IF(N131="nulová",J131,0)</f>
        <v>0</v>
      </c>
      <c r="BJ131" s="14" t="s">
        <v>79</v>
      </c>
      <c r="BK131" s="156">
        <f>ROUND(I131*H131,2)</f>
        <v>0</v>
      </c>
      <c r="BL131" s="14" t="s">
        <v>158</v>
      </c>
      <c r="BM131" s="155" t="s">
        <v>165</v>
      </c>
    </row>
    <row r="132" spans="1:65" s="2" customFormat="1" ht="24.2" customHeight="1">
      <c r="A132" s="26"/>
      <c r="B132" s="143"/>
      <c r="C132" s="144" t="s">
        <v>158</v>
      </c>
      <c r="D132" s="144" t="s">
        <v>128</v>
      </c>
      <c r="E132" s="145" t="s">
        <v>166</v>
      </c>
      <c r="F132" s="146" t="s">
        <v>167</v>
      </c>
      <c r="G132" s="147" t="s">
        <v>157</v>
      </c>
      <c r="H132" s="148">
        <v>46.956000000000003</v>
      </c>
      <c r="I132" s="149"/>
      <c r="J132" s="149">
        <f>ROUND(I132*H132,2)</f>
        <v>0</v>
      </c>
      <c r="K132" s="150"/>
      <c r="L132" s="27"/>
      <c r="M132" s="151" t="s">
        <v>1</v>
      </c>
      <c r="N132" s="152" t="s">
        <v>37</v>
      </c>
      <c r="O132" s="153">
        <v>6.0000000000000001E-3</v>
      </c>
      <c r="P132" s="153">
        <f>O132*H132</f>
        <v>0.28173600000000004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158</v>
      </c>
      <c r="AT132" s="155" t="s">
        <v>128</v>
      </c>
      <c r="AU132" s="155" t="s">
        <v>81</v>
      </c>
      <c r="AY132" s="14" t="s">
        <v>125</v>
      </c>
      <c r="BE132" s="156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4" t="s">
        <v>79</v>
      </c>
      <c r="BK132" s="156">
        <f>ROUND(I132*H132,2)</f>
        <v>0</v>
      </c>
      <c r="BL132" s="14" t="s">
        <v>158</v>
      </c>
      <c r="BM132" s="155" t="s">
        <v>168</v>
      </c>
    </row>
    <row r="133" spans="1:65" s="2" customFormat="1" ht="24.2" customHeight="1">
      <c r="A133" s="26"/>
      <c r="B133" s="143"/>
      <c r="C133" s="144" t="s">
        <v>124</v>
      </c>
      <c r="D133" s="144" t="s">
        <v>128</v>
      </c>
      <c r="E133" s="145" t="s">
        <v>169</v>
      </c>
      <c r="F133" s="146" t="s">
        <v>170</v>
      </c>
      <c r="G133" s="147" t="s">
        <v>157</v>
      </c>
      <c r="H133" s="148">
        <v>3.3540000000000001</v>
      </c>
      <c r="I133" s="149"/>
      <c r="J133" s="149">
        <f>ROUND(I133*H133,2)</f>
        <v>0</v>
      </c>
      <c r="K133" s="150"/>
      <c r="L133" s="27"/>
      <c r="M133" s="151" t="s">
        <v>1</v>
      </c>
      <c r="N133" s="152" t="s">
        <v>37</v>
      </c>
      <c r="O133" s="153">
        <v>0</v>
      </c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158</v>
      </c>
      <c r="AT133" s="155" t="s">
        <v>128</v>
      </c>
      <c r="AU133" s="155" t="s">
        <v>81</v>
      </c>
      <c r="AY133" s="14" t="s">
        <v>125</v>
      </c>
      <c r="BE133" s="156">
        <f>IF(N133="základní",J133,0)</f>
        <v>0</v>
      </c>
      <c r="BF133" s="156">
        <f>IF(N133="snížená",J133,0)</f>
        <v>0</v>
      </c>
      <c r="BG133" s="156">
        <f>IF(N133="zákl. přenesená",J133,0)</f>
        <v>0</v>
      </c>
      <c r="BH133" s="156">
        <f>IF(N133="sníž. přenesená",J133,0)</f>
        <v>0</v>
      </c>
      <c r="BI133" s="156">
        <f>IF(N133="nulová",J133,0)</f>
        <v>0</v>
      </c>
      <c r="BJ133" s="14" t="s">
        <v>79</v>
      </c>
      <c r="BK133" s="156">
        <f>ROUND(I133*H133,2)</f>
        <v>0</v>
      </c>
      <c r="BL133" s="14" t="s">
        <v>158</v>
      </c>
      <c r="BM133" s="155" t="s">
        <v>171</v>
      </c>
    </row>
    <row r="134" spans="1:65" s="12" customFormat="1" ht="22.9" customHeight="1">
      <c r="B134" s="131"/>
      <c r="D134" s="132" t="s">
        <v>71</v>
      </c>
      <c r="E134" s="141" t="s">
        <v>172</v>
      </c>
      <c r="F134" s="141" t="s">
        <v>173</v>
      </c>
      <c r="J134" s="142">
        <f>BK134</f>
        <v>0</v>
      </c>
      <c r="L134" s="131"/>
      <c r="M134" s="135"/>
      <c r="N134" s="136"/>
      <c r="O134" s="136"/>
      <c r="P134" s="137">
        <f>SUM(P135:P141)</f>
        <v>20.914998000000001</v>
      </c>
      <c r="Q134" s="136"/>
      <c r="R134" s="137">
        <f>SUM(R135:R141)</f>
        <v>0</v>
      </c>
      <c r="S134" s="136"/>
      <c r="T134" s="138">
        <f>SUM(T135:T141)</f>
        <v>3.2612769999999998</v>
      </c>
      <c r="AR134" s="132" t="s">
        <v>79</v>
      </c>
      <c r="AT134" s="139" t="s">
        <v>71</v>
      </c>
      <c r="AU134" s="139" t="s">
        <v>79</v>
      </c>
      <c r="AY134" s="132" t="s">
        <v>125</v>
      </c>
      <c r="BK134" s="140">
        <f>SUM(BK135:BK141)</f>
        <v>0</v>
      </c>
    </row>
    <row r="135" spans="1:65" s="2" customFormat="1" ht="14.45" customHeight="1">
      <c r="A135" s="26"/>
      <c r="B135" s="143"/>
      <c r="C135" s="144" t="s">
        <v>174</v>
      </c>
      <c r="D135" s="144" t="s">
        <v>128</v>
      </c>
      <c r="E135" s="145" t="s">
        <v>175</v>
      </c>
      <c r="F135" s="146" t="s">
        <v>176</v>
      </c>
      <c r="G135" s="147" t="s">
        <v>177</v>
      </c>
      <c r="H135" s="148">
        <v>2.8000000000000001E-2</v>
      </c>
      <c r="I135" s="149"/>
      <c r="J135" s="149">
        <f t="shared" ref="J135:J141" si="0">ROUND(I135*H135,2)</f>
        <v>0</v>
      </c>
      <c r="K135" s="150"/>
      <c r="L135" s="27"/>
      <c r="M135" s="151" t="s">
        <v>1</v>
      </c>
      <c r="N135" s="152" t="s">
        <v>37</v>
      </c>
      <c r="O135" s="153">
        <v>6.4359999999999999</v>
      </c>
      <c r="P135" s="153">
        <f t="shared" ref="P135:P141" si="1">O135*H135</f>
        <v>0.18020800000000001</v>
      </c>
      <c r="Q135" s="153">
        <v>0</v>
      </c>
      <c r="R135" s="153">
        <f t="shared" ref="R135:R141" si="2">Q135*H135</f>
        <v>0</v>
      </c>
      <c r="S135" s="153">
        <v>2</v>
      </c>
      <c r="T135" s="154">
        <f t="shared" ref="T135:T141" si="3">S135*H135</f>
        <v>5.6000000000000001E-2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158</v>
      </c>
      <c r="AT135" s="155" t="s">
        <v>128</v>
      </c>
      <c r="AU135" s="155" t="s">
        <v>81</v>
      </c>
      <c r="AY135" s="14" t="s">
        <v>125</v>
      </c>
      <c r="BE135" s="156">
        <f t="shared" ref="BE135:BE141" si="4">IF(N135="základní",J135,0)</f>
        <v>0</v>
      </c>
      <c r="BF135" s="156">
        <f t="shared" ref="BF135:BF141" si="5">IF(N135="snížená",J135,0)</f>
        <v>0</v>
      </c>
      <c r="BG135" s="156">
        <f t="shared" ref="BG135:BG141" si="6">IF(N135="zákl. přenesená",J135,0)</f>
        <v>0</v>
      </c>
      <c r="BH135" s="156">
        <f t="shared" ref="BH135:BH141" si="7">IF(N135="sníž. přenesená",J135,0)</f>
        <v>0</v>
      </c>
      <c r="BI135" s="156">
        <f t="shared" ref="BI135:BI141" si="8">IF(N135="nulová",J135,0)</f>
        <v>0</v>
      </c>
      <c r="BJ135" s="14" t="s">
        <v>79</v>
      </c>
      <c r="BK135" s="156">
        <f t="shared" ref="BK135:BK141" si="9">ROUND(I135*H135,2)</f>
        <v>0</v>
      </c>
      <c r="BL135" s="14" t="s">
        <v>158</v>
      </c>
      <c r="BM135" s="155" t="s">
        <v>178</v>
      </c>
    </row>
    <row r="136" spans="1:65" s="2" customFormat="1" ht="14.45" customHeight="1">
      <c r="A136" s="26"/>
      <c r="B136" s="143"/>
      <c r="C136" s="144" t="s">
        <v>179</v>
      </c>
      <c r="D136" s="144" t="s">
        <v>128</v>
      </c>
      <c r="E136" s="145" t="s">
        <v>180</v>
      </c>
      <c r="F136" s="146" t="s">
        <v>181</v>
      </c>
      <c r="G136" s="147" t="s">
        <v>182</v>
      </c>
      <c r="H136" s="148">
        <v>5.9139999999999997</v>
      </c>
      <c r="I136" s="149"/>
      <c r="J136" s="149">
        <f t="shared" si="0"/>
        <v>0</v>
      </c>
      <c r="K136" s="150"/>
      <c r="L136" s="27"/>
      <c r="M136" s="151" t="s">
        <v>1</v>
      </c>
      <c r="N136" s="152" t="s">
        <v>37</v>
      </c>
      <c r="O136" s="153">
        <v>0.30599999999999999</v>
      </c>
      <c r="P136" s="153">
        <f t="shared" si="1"/>
        <v>1.8096839999999998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158</v>
      </c>
      <c r="AT136" s="155" t="s">
        <v>128</v>
      </c>
      <c r="AU136" s="155" t="s">
        <v>81</v>
      </c>
      <c r="AY136" s="14" t="s">
        <v>125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79</v>
      </c>
      <c r="BK136" s="156">
        <f t="shared" si="9"/>
        <v>0</v>
      </c>
      <c r="BL136" s="14" t="s">
        <v>158</v>
      </c>
      <c r="BM136" s="155" t="s">
        <v>183</v>
      </c>
    </row>
    <row r="137" spans="1:65" s="2" customFormat="1" ht="24.2" customHeight="1">
      <c r="A137" s="26"/>
      <c r="B137" s="143"/>
      <c r="C137" s="144" t="s">
        <v>184</v>
      </c>
      <c r="D137" s="144" t="s">
        <v>128</v>
      </c>
      <c r="E137" s="145" t="s">
        <v>185</v>
      </c>
      <c r="F137" s="146" t="s">
        <v>186</v>
      </c>
      <c r="G137" s="147" t="s">
        <v>182</v>
      </c>
      <c r="H137" s="148">
        <v>11.827999999999999</v>
      </c>
      <c r="I137" s="149"/>
      <c r="J137" s="149">
        <f t="shared" si="0"/>
        <v>0</v>
      </c>
      <c r="K137" s="150"/>
      <c r="L137" s="27"/>
      <c r="M137" s="151" t="s">
        <v>1</v>
      </c>
      <c r="N137" s="152" t="s">
        <v>37</v>
      </c>
      <c r="O137" s="153">
        <v>0.14099999999999999</v>
      </c>
      <c r="P137" s="153">
        <f t="shared" si="1"/>
        <v>1.6677479999999998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158</v>
      </c>
      <c r="AT137" s="155" t="s">
        <v>128</v>
      </c>
      <c r="AU137" s="155" t="s">
        <v>81</v>
      </c>
      <c r="AY137" s="14" t="s">
        <v>125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79</v>
      </c>
      <c r="BK137" s="156">
        <f t="shared" si="9"/>
        <v>0</v>
      </c>
      <c r="BL137" s="14" t="s">
        <v>158</v>
      </c>
      <c r="BM137" s="155" t="s">
        <v>187</v>
      </c>
    </row>
    <row r="138" spans="1:65" s="2" customFormat="1" ht="24.2" customHeight="1">
      <c r="A138" s="26"/>
      <c r="B138" s="143"/>
      <c r="C138" s="144" t="s">
        <v>172</v>
      </c>
      <c r="D138" s="144" t="s">
        <v>128</v>
      </c>
      <c r="E138" s="145" t="s">
        <v>188</v>
      </c>
      <c r="F138" s="146" t="s">
        <v>189</v>
      </c>
      <c r="G138" s="147" t="s">
        <v>182</v>
      </c>
      <c r="H138" s="148">
        <v>1.7490000000000001</v>
      </c>
      <c r="I138" s="149"/>
      <c r="J138" s="149">
        <f t="shared" si="0"/>
        <v>0</v>
      </c>
      <c r="K138" s="150"/>
      <c r="L138" s="27"/>
      <c r="M138" s="151" t="s">
        <v>1</v>
      </c>
      <c r="N138" s="152" t="s">
        <v>37</v>
      </c>
      <c r="O138" s="153">
        <v>0.16200000000000001</v>
      </c>
      <c r="P138" s="153">
        <f t="shared" si="1"/>
        <v>0.28333800000000003</v>
      </c>
      <c r="Q138" s="153">
        <v>0</v>
      </c>
      <c r="R138" s="153">
        <f t="shared" si="2"/>
        <v>0</v>
      </c>
      <c r="S138" s="153">
        <v>3.5000000000000003E-2</v>
      </c>
      <c r="T138" s="154">
        <f t="shared" si="3"/>
        <v>6.1215000000000012E-2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158</v>
      </c>
      <c r="AT138" s="155" t="s">
        <v>128</v>
      </c>
      <c r="AU138" s="155" t="s">
        <v>81</v>
      </c>
      <c r="AY138" s="14" t="s">
        <v>125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79</v>
      </c>
      <c r="BK138" s="156">
        <f t="shared" si="9"/>
        <v>0</v>
      </c>
      <c r="BL138" s="14" t="s">
        <v>158</v>
      </c>
      <c r="BM138" s="155" t="s">
        <v>190</v>
      </c>
    </row>
    <row r="139" spans="1:65" s="2" customFormat="1" ht="24.2" customHeight="1">
      <c r="A139" s="26"/>
      <c r="B139" s="143"/>
      <c r="C139" s="144" t="s">
        <v>191</v>
      </c>
      <c r="D139" s="144" t="s">
        <v>128</v>
      </c>
      <c r="E139" s="145" t="s">
        <v>192</v>
      </c>
      <c r="F139" s="146" t="s">
        <v>193</v>
      </c>
      <c r="G139" s="147" t="s">
        <v>182</v>
      </c>
      <c r="H139" s="148">
        <v>5.9139999999999997</v>
      </c>
      <c r="I139" s="149"/>
      <c r="J139" s="149">
        <f t="shared" si="0"/>
        <v>0</v>
      </c>
      <c r="K139" s="150"/>
      <c r="L139" s="27"/>
      <c r="M139" s="151" t="s">
        <v>1</v>
      </c>
      <c r="N139" s="152" t="s">
        <v>37</v>
      </c>
      <c r="O139" s="153">
        <v>0.33</v>
      </c>
      <c r="P139" s="153">
        <f t="shared" si="1"/>
        <v>1.9516199999999999</v>
      </c>
      <c r="Q139" s="153">
        <v>0</v>
      </c>
      <c r="R139" s="153">
        <f t="shared" si="2"/>
        <v>0</v>
      </c>
      <c r="S139" s="153">
        <v>0.05</v>
      </c>
      <c r="T139" s="154">
        <f t="shared" si="3"/>
        <v>0.29570000000000002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158</v>
      </c>
      <c r="AT139" s="155" t="s">
        <v>128</v>
      </c>
      <c r="AU139" s="155" t="s">
        <v>81</v>
      </c>
      <c r="AY139" s="14" t="s">
        <v>125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79</v>
      </c>
      <c r="BK139" s="156">
        <f t="shared" si="9"/>
        <v>0</v>
      </c>
      <c r="BL139" s="14" t="s">
        <v>158</v>
      </c>
      <c r="BM139" s="155" t="s">
        <v>194</v>
      </c>
    </row>
    <row r="140" spans="1:65" s="2" customFormat="1" ht="24.2" customHeight="1">
      <c r="A140" s="26"/>
      <c r="B140" s="143"/>
      <c r="C140" s="144" t="s">
        <v>195</v>
      </c>
      <c r="D140" s="144" t="s">
        <v>128</v>
      </c>
      <c r="E140" s="145" t="s">
        <v>196</v>
      </c>
      <c r="F140" s="146" t="s">
        <v>197</v>
      </c>
      <c r="G140" s="147" t="s">
        <v>182</v>
      </c>
      <c r="H140" s="148">
        <v>43.045000000000002</v>
      </c>
      <c r="I140" s="149"/>
      <c r="J140" s="149">
        <f t="shared" si="0"/>
        <v>0</v>
      </c>
      <c r="K140" s="150"/>
      <c r="L140" s="27"/>
      <c r="M140" s="151" t="s">
        <v>1</v>
      </c>
      <c r="N140" s="152" t="s">
        <v>37</v>
      </c>
      <c r="O140" s="153">
        <v>0.26</v>
      </c>
      <c r="P140" s="153">
        <f t="shared" si="1"/>
        <v>11.191700000000001</v>
      </c>
      <c r="Q140" s="153">
        <v>0</v>
      </c>
      <c r="R140" s="153">
        <f t="shared" si="2"/>
        <v>0</v>
      </c>
      <c r="S140" s="153">
        <v>4.5999999999999999E-2</v>
      </c>
      <c r="T140" s="154">
        <f t="shared" si="3"/>
        <v>1.98007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158</v>
      </c>
      <c r="AT140" s="155" t="s">
        <v>128</v>
      </c>
      <c r="AU140" s="155" t="s">
        <v>81</v>
      </c>
      <c r="AY140" s="14" t="s">
        <v>125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79</v>
      </c>
      <c r="BK140" s="156">
        <f t="shared" si="9"/>
        <v>0</v>
      </c>
      <c r="BL140" s="14" t="s">
        <v>158</v>
      </c>
      <c r="BM140" s="155" t="s">
        <v>198</v>
      </c>
    </row>
    <row r="141" spans="1:65" s="2" customFormat="1" ht="24.2" customHeight="1">
      <c r="A141" s="26"/>
      <c r="B141" s="143"/>
      <c r="C141" s="144" t="s">
        <v>199</v>
      </c>
      <c r="D141" s="144" t="s">
        <v>128</v>
      </c>
      <c r="E141" s="145" t="s">
        <v>200</v>
      </c>
      <c r="F141" s="146" t="s">
        <v>201</v>
      </c>
      <c r="G141" s="147" t="s">
        <v>182</v>
      </c>
      <c r="H141" s="148">
        <v>12.769</v>
      </c>
      <c r="I141" s="149"/>
      <c r="J141" s="149">
        <f t="shared" si="0"/>
        <v>0</v>
      </c>
      <c r="K141" s="150"/>
      <c r="L141" s="27"/>
      <c r="M141" s="151" t="s">
        <v>1</v>
      </c>
      <c r="N141" s="152" t="s">
        <v>37</v>
      </c>
      <c r="O141" s="153">
        <v>0.3</v>
      </c>
      <c r="P141" s="153">
        <f t="shared" si="1"/>
        <v>3.8306999999999998</v>
      </c>
      <c r="Q141" s="153">
        <v>0</v>
      </c>
      <c r="R141" s="153">
        <f t="shared" si="2"/>
        <v>0</v>
      </c>
      <c r="S141" s="153">
        <v>6.8000000000000005E-2</v>
      </c>
      <c r="T141" s="154">
        <f t="shared" si="3"/>
        <v>0.86829200000000006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158</v>
      </c>
      <c r="AT141" s="155" t="s">
        <v>128</v>
      </c>
      <c r="AU141" s="155" t="s">
        <v>81</v>
      </c>
      <c r="AY141" s="14" t="s">
        <v>125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79</v>
      </c>
      <c r="BK141" s="156">
        <f t="shared" si="9"/>
        <v>0</v>
      </c>
      <c r="BL141" s="14" t="s">
        <v>158</v>
      </c>
      <c r="BM141" s="155" t="s">
        <v>202</v>
      </c>
    </row>
    <row r="142" spans="1:65" s="12" customFormat="1" ht="25.9" customHeight="1">
      <c r="B142" s="131"/>
      <c r="D142" s="132" t="s">
        <v>71</v>
      </c>
      <c r="E142" s="133" t="s">
        <v>203</v>
      </c>
      <c r="F142" s="133" t="s">
        <v>204</v>
      </c>
      <c r="J142" s="134">
        <f>BK142</f>
        <v>0</v>
      </c>
      <c r="L142" s="131"/>
      <c r="M142" s="135"/>
      <c r="N142" s="136"/>
      <c r="O142" s="136"/>
      <c r="P142" s="137">
        <f>P143+P146</f>
        <v>1.8671550000000001</v>
      </c>
      <c r="Q142" s="136"/>
      <c r="R142" s="137">
        <f>R143+R146</f>
        <v>0</v>
      </c>
      <c r="S142" s="136"/>
      <c r="T142" s="138">
        <f>T143+T146</f>
        <v>9.2681400000000011E-2</v>
      </c>
      <c r="AR142" s="132" t="s">
        <v>81</v>
      </c>
      <c r="AT142" s="139" t="s">
        <v>71</v>
      </c>
      <c r="AU142" s="139" t="s">
        <v>72</v>
      </c>
      <c r="AY142" s="132" t="s">
        <v>125</v>
      </c>
      <c r="BK142" s="140">
        <f>BK143+BK146</f>
        <v>0</v>
      </c>
    </row>
    <row r="143" spans="1:65" s="12" customFormat="1" ht="22.9" customHeight="1">
      <c r="B143" s="131"/>
      <c r="D143" s="132" t="s">
        <v>71</v>
      </c>
      <c r="E143" s="141" t="s">
        <v>205</v>
      </c>
      <c r="F143" s="141" t="s">
        <v>206</v>
      </c>
      <c r="J143" s="142">
        <f>BK143</f>
        <v>0</v>
      </c>
      <c r="L143" s="131"/>
      <c r="M143" s="135"/>
      <c r="N143" s="136"/>
      <c r="O143" s="136"/>
      <c r="P143" s="137">
        <f>SUM(P144:P145)</f>
        <v>0.48000000000000004</v>
      </c>
      <c r="Q143" s="136"/>
      <c r="R143" s="137">
        <f>SUM(R144:R145)</f>
        <v>0</v>
      </c>
      <c r="S143" s="136"/>
      <c r="T143" s="138">
        <f>SUM(T144:T145)</f>
        <v>7.740000000000001E-2</v>
      </c>
      <c r="AR143" s="132" t="s">
        <v>81</v>
      </c>
      <c r="AT143" s="139" t="s">
        <v>71</v>
      </c>
      <c r="AU143" s="139" t="s">
        <v>79</v>
      </c>
      <c r="AY143" s="132" t="s">
        <v>125</v>
      </c>
      <c r="BK143" s="140">
        <f>SUM(BK144:BK145)</f>
        <v>0</v>
      </c>
    </row>
    <row r="144" spans="1:65" s="2" customFormat="1" ht="14.45" customHeight="1">
      <c r="A144" s="26"/>
      <c r="B144" s="143"/>
      <c r="C144" s="144" t="s">
        <v>207</v>
      </c>
      <c r="D144" s="144" t="s">
        <v>128</v>
      </c>
      <c r="E144" s="145" t="s">
        <v>208</v>
      </c>
      <c r="F144" s="146" t="s">
        <v>209</v>
      </c>
      <c r="G144" s="147" t="s">
        <v>210</v>
      </c>
      <c r="H144" s="148">
        <v>3</v>
      </c>
      <c r="I144" s="149"/>
      <c r="J144" s="149">
        <f>ROUND(I144*H144,2)</f>
        <v>0</v>
      </c>
      <c r="K144" s="150"/>
      <c r="L144" s="27"/>
      <c r="M144" s="151" t="s">
        <v>1</v>
      </c>
      <c r="N144" s="152" t="s">
        <v>37</v>
      </c>
      <c r="O144" s="153">
        <v>0.11</v>
      </c>
      <c r="P144" s="153">
        <f>O144*H144</f>
        <v>0.33</v>
      </c>
      <c r="Q144" s="153">
        <v>0</v>
      </c>
      <c r="R144" s="153">
        <f>Q144*H144</f>
        <v>0</v>
      </c>
      <c r="S144" s="153">
        <v>1.8E-3</v>
      </c>
      <c r="T144" s="154">
        <f>S144*H144</f>
        <v>5.4000000000000003E-3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211</v>
      </c>
      <c r="AT144" s="155" t="s">
        <v>128</v>
      </c>
      <c r="AU144" s="155" t="s">
        <v>81</v>
      </c>
      <c r="AY144" s="14" t="s">
        <v>125</v>
      </c>
      <c r="BE144" s="156">
        <f>IF(N144="základní",J144,0)</f>
        <v>0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4" t="s">
        <v>79</v>
      </c>
      <c r="BK144" s="156">
        <f>ROUND(I144*H144,2)</f>
        <v>0</v>
      </c>
      <c r="BL144" s="14" t="s">
        <v>211</v>
      </c>
      <c r="BM144" s="155" t="s">
        <v>212</v>
      </c>
    </row>
    <row r="145" spans="1:65" s="2" customFormat="1" ht="24.2" customHeight="1">
      <c r="A145" s="26"/>
      <c r="B145" s="143"/>
      <c r="C145" s="144" t="s">
        <v>213</v>
      </c>
      <c r="D145" s="144" t="s">
        <v>128</v>
      </c>
      <c r="E145" s="145" t="s">
        <v>214</v>
      </c>
      <c r="F145" s="146" t="s">
        <v>215</v>
      </c>
      <c r="G145" s="147" t="s">
        <v>210</v>
      </c>
      <c r="H145" s="148">
        <v>3</v>
      </c>
      <c r="I145" s="149"/>
      <c r="J145" s="149">
        <f>ROUND(I145*H145,2)</f>
        <v>0</v>
      </c>
      <c r="K145" s="150"/>
      <c r="L145" s="27"/>
      <c r="M145" s="151" t="s">
        <v>1</v>
      </c>
      <c r="N145" s="152" t="s">
        <v>37</v>
      </c>
      <c r="O145" s="153">
        <v>0.05</v>
      </c>
      <c r="P145" s="153">
        <f>O145*H145</f>
        <v>0.15000000000000002</v>
      </c>
      <c r="Q145" s="153">
        <v>0</v>
      </c>
      <c r="R145" s="153">
        <f>Q145*H145</f>
        <v>0</v>
      </c>
      <c r="S145" s="153">
        <v>2.4E-2</v>
      </c>
      <c r="T145" s="154">
        <f>S145*H145</f>
        <v>7.2000000000000008E-2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211</v>
      </c>
      <c r="AT145" s="155" t="s">
        <v>128</v>
      </c>
      <c r="AU145" s="155" t="s">
        <v>81</v>
      </c>
      <c r="AY145" s="14" t="s">
        <v>125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4" t="s">
        <v>79</v>
      </c>
      <c r="BK145" s="156">
        <f>ROUND(I145*H145,2)</f>
        <v>0</v>
      </c>
      <c r="BL145" s="14" t="s">
        <v>211</v>
      </c>
      <c r="BM145" s="155" t="s">
        <v>216</v>
      </c>
    </row>
    <row r="146" spans="1:65" s="12" customFormat="1" ht="22.9" customHeight="1">
      <c r="B146" s="131"/>
      <c r="D146" s="132" t="s">
        <v>71</v>
      </c>
      <c r="E146" s="141" t="s">
        <v>217</v>
      </c>
      <c r="F146" s="141" t="s">
        <v>218</v>
      </c>
      <c r="J146" s="142">
        <f>BK146</f>
        <v>0</v>
      </c>
      <c r="L146" s="131"/>
      <c r="M146" s="135"/>
      <c r="N146" s="136"/>
      <c r="O146" s="136"/>
      <c r="P146" s="137">
        <f>SUM(P147:P148)</f>
        <v>1.3871550000000001</v>
      </c>
      <c r="Q146" s="136"/>
      <c r="R146" s="137">
        <f>SUM(R147:R148)</f>
        <v>0</v>
      </c>
      <c r="S146" s="136"/>
      <c r="T146" s="138">
        <f>SUM(T147:T148)</f>
        <v>1.5281400000000001E-2</v>
      </c>
      <c r="AR146" s="132" t="s">
        <v>81</v>
      </c>
      <c r="AT146" s="139" t="s">
        <v>71</v>
      </c>
      <c r="AU146" s="139" t="s">
        <v>79</v>
      </c>
      <c r="AY146" s="132" t="s">
        <v>125</v>
      </c>
      <c r="BK146" s="140">
        <f>SUM(BK147:BK148)</f>
        <v>0</v>
      </c>
    </row>
    <row r="147" spans="1:65" s="2" customFormat="1" ht="24.2" customHeight="1">
      <c r="A147" s="26"/>
      <c r="B147" s="143"/>
      <c r="C147" s="144" t="s">
        <v>8</v>
      </c>
      <c r="D147" s="144" t="s">
        <v>128</v>
      </c>
      <c r="E147" s="145" t="s">
        <v>219</v>
      </c>
      <c r="F147" s="146" t="s">
        <v>220</v>
      </c>
      <c r="G147" s="147" t="s">
        <v>182</v>
      </c>
      <c r="H147" s="148">
        <v>4.165</v>
      </c>
      <c r="I147" s="149"/>
      <c r="J147" s="149">
        <f>ROUND(I147*H147,2)</f>
        <v>0</v>
      </c>
      <c r="K147" s="150"/>
      <c r="L147" s="27"/>
      <c r="M147" s="151" t="s">
        <v>1</v>
      </c>
      <c r="N147" s="152" t="s">
        <v>37</v>
      </c>
      <c r="O147" s="153">
        <v>0.255</v>
      </c>
      <c r="P147" s="153">
        <f>O147*H147</f>
        <v>1.0620750000000001</v>
      </c>
      <c r="Q147" s="153">
        <v>0</v>
      </c>
      <c r="R147" s="153">
        <f>Q147*H147</f>
        <v>0</v>
      </c>
      <c r="S147" s="153">
        <v>3.0000000000000001E-3</v>
      </c>
      <c r="T147" s="154">
        <f>S147*H147</f>
        <v>1.2495000000000001E-2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211</v>
      </c>
      <c r="AT147" s="155" t="s">
        <v>128</v>
      </c>
      <c r="AU147" s="155" t="s">
        <v>81</v>
      </c>
      <c r="AY147" s="14" t="s">
        <v>125</v>
      </c>
      <c r="BE147" s="156">
        <f>IF(N147="základní",J147,0)</f>
        <v>0</v>
      </c>
      <c r="BF147" s="156">
        <f>IF(N147="snížená",J147,0)</f>
        <v>0</v>
      </c>
      <c r="BG147" s="156">
        <f>IF(N147="zákl. přenesená",J147,0)</f>
        <v>0</v>
      </c>
      <c r="BH147" s="156">
        <f>IF(N147="sníž. přenesená",J147,0)</f>
        <v>0</v>
      </c>
      <c r="BI147" s="156">
        <f>IF(N147="nulová",J147,0)</f>
        <v>0</v>
      </c>
      <c r="BJ147" s="14" t="s">
        <v>79</v>
      </c>
      <c r="BK147" s="156">
        <f>ROUND(I147*H147,2)</f>
        <v>0</v>
      </c>
      <c r="BL147" s="14" t="s">
        <v>211</v>
      </c>
      <c r="BM147" s="155" t="s">
        <v>221</v>
      </c>
    </row>
    <row r="148" spans="1:65" s="2" customFormat="1" ht="14.45" customHeight="1">
      <c r="A148" s="26"/>
      <c r="B148" s="143"/>
      <c r="C148" s="144" t="s">
        <v>211</v>
      </c>
      <c r="D148" s="144" t="s">
        <v>128</v>
      </c>
      <c r="E148" s="145" t="s">
        <v>222</v>
      </c>
      <c r="F148" s="146" t="s">
        <v>223</v>
      </c>
      <c r="G148" s="147" t="s">
        <v>224</v>
      </c>
      <c r="H148" s="148">
        <v>9.2880000000000003</v>
      </c>
      <c r="I148" s="149"/>
      <c r="J148" s="149">
        <f>ROUND(I148*H148,2)</f>
        <v>0</v>
      </c>
      <c r="K148" s="150"/>
      <c r="L148" s="27"/>
      <c r="M148" s="157" t="s">
        <v>1</v>
      </c>
      <c r="N148" s="158" t="s">
        <v>37</v>
      </c>
      <c r="O148" s="159">
        <v>3.5000000000000003E-2</v>
      </c>
      <c r="P148" s="159">
        <f>O148*H148</f>
        <v>0.32508000000000004</v>
      </c>
      <c r="Q148" s="159">
        <v>0</v>
      </c>
      <c r="R148" s="159">
        <f>Q148*H148</f>
        <v>0</v>
      </c>
      <c r="S148" s="159">
        <v>2.9999999999999997E-4</v>
      </c>
      <c r="T148" s="160">
        <f>S148*H148</f>
        <v>2.7863999999999996E-3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211</v>
      </c>
      <c r="AT148" s="155" t="s">
        <v>128</v>
      </c>
      <c r="AU148" s="155" t="s">
        <v>81</v>
      </c>
      <c r="AY148" s="14" t="s">
        <v>125</v>
      </c>
      <c r="BE148" s="156">
        <f>IF(N148="základní",J148,0)</f>
        <v>0</v>
      </c>
      <c r="BF148" s="156">
        <f>IF(N148="snížená",J148,0)</f>
        <v>0</v>
      </c>
      <c r="BG148" s="156">
        <f>IF(N148="zákl. přenesená",J148,0)</f>
        <v>0</v>
      </c>
      <c r="BH148" s="156">
        <f>IF(N148="sníž. přenesená",J148,0)</f>
        <v>0</v>
      </c>
      <c r="BI148" s="156">
        <f>IF(N148="nulová",J148,0)</f>
        <v>0</v>
      </c>
      <c r="BJ148" s="14" t="s">
        <v>79</v>
      </c>
      <c r="BK148" s="156">
        <f>ROUND(I148*H148,2)</f>
        <v>0</v>
      </c>
      <c r="BL148" s="14" t="s">
        <v>211</v>
      </c>
      <c r="BM148" s="155" t="s">
        <v>225</v>
      </c>
    </row>
    <row r="149" spans="1:65" s="2" customFormat="1" ht="6.95" customHeight="1">
      <c r="A149" s="26"/>
      <c r="B149" s="41"/>
      <c r="C149" s="42"/>
      <c r="D149" s="42"/>
      <c r="E149" s="42"/>
      <c r="F149" s="42"/>
      <c r="G149" s="42"/>
      <c r="H149" s="42"/>
      <c r="I149" s="42"/>
      <c r="J149" s="42"/>
      <c r="K149" s="42"/>
      <c r="L149" s="27"/>
      <c r="M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</row>
  </sheetData>
  <autoFilter ref="C125:K148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86"/>
  <sheetViews>
    <sheetView showGridLines="0" topLeftCell="A140" workbookViewId="0">
      <selection activeCell="V141" sqref="V14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171" t="s">
        <v>5</v>
      </c>
      <c r="M2" s="172"/>
      <c r="N2" s="172"/>
      <c r="O2" s="172"/>
      <c r="P2" s="172"/>
      <c r="Q2" s="172"/>
      <c r="R2" s="172"/>
      <c r="S2" s="172"/>
      <c r="T2" s="172"/>
      <c r="U2" s="172"/>
      <c r="V2" s="172"/>
      <c r="AT2" s="14" t="s">
        <v>93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97</v>
      </c>
      <c r="L4" s="17"/>
      <c r="M4" s="93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10" t="str">
        <f>'Rekapitulace stavby'!K6</f>
        <v>Rekonstrukce stávajících WC v MŠ Předškolní v Ostravě Výškovicích</v>
      </c>
      <c r="F7" s="211"/>
      <c r="G7" s="211"/>
      <c r="H7" s="211"/>
      <c r="L7" s="17"/>
    </row>
    <row r="8" spans="1:46" s="1" customFormat="1" ht="12" customHeight="1">
      <c r="B8" s="17"/>
      <c r="D8" s="23" t="s">
        <v>98</v>
      </c>
      <c r="L8" s="17"/>
    </row>
    <row r="9" spans="1:46" s="2" customFormat="1" ht="16.5" customHeight="1">
      <c r="A9" s="26"/>
      <c r="B9" s="27"/>
      <c r="C9" s="26"/>
      <c r="D9" s="26"/>
      <c r="E9" s="210" t="s">
        <v>143</v>
      </c>
      <c r="F9" s="209"/>
      <c r="G9" s="209"/>
      <c r="H9" s="209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100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0" t="s">
        <v>226</v>
      </c>
      <c r="F11" s="209"/>
      <c r="G11" s="209"/>
      <c r="H11" s="209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>
        <f>'Rekapitulace stavby'!AN8</f>
        <v>44119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'Rekapitulace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0" t="str">
        <f>'Rekapitulace stavby'!E14</f>
        <v xml:space="preserve"> </v>
      </c>
      <c r="F20" s="180"/>
      <c r="G20" s="180"/>
      <c r="H20" s="180"/>
      <c r="I20" s="23" t="s">
        <v>24</v>
      </c>
      <c r="J20" s="21" t="str">
        <f>'Rekapitulace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28</v>
      </c>
      <c r="E25" s="26"/>
      <c r="F25" s="26"/>
      <c r="G25" s="26"/>
      <c r="H25" s="26"/>
      <c r="I25" s="23" t="s">
        <v>22</v>
      </c>
      <c r="J25" s="21" t="str">
        <f>IF('Rekapitulace stavby'!AN19="","",'Rekapitulace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IF('Rekapitulace stavby'!E20="","",'Rekapitulace stavby'!E20)</f>
        <v xml:space="preserve"> </v>
      </c>
      <c r="F26" s="26"/>
      <c r="G26" s="26"/>
      <c r="H26" s="26"/>
      <c r="I26" s="23" t="s">
        <v>24</v>
      </c>
      <c r="J26" s="21" t="str">
        <f>IF('Rekapitulace stavby'!AN20="","",'Rekapitulace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31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182" t="s">
        <v>1</v>
      </c>
      <c r="F29" s="182"/>
      <c r="G29" s="182"/>
      <c r="H29" s="182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32</v>
      </c>
      <c r="E32" s="26"/>
      <c r="F32" s="26"/>
      <c r="G32" s="26"/>
      <c r="H32" s="26"/>
      <c r="I32" s="26"/>
      <c r="J32" s="65">
        <f>ROUNDUP(J133,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36</v>
      </c>
      <c r="E35" s="23" t="s">
        <v>37</v>
      </c>
      <c r="F35" s="99">
        <f>ROUNDUP((SUM(BE133:BE185)),  2)</f>
        <v>0</v>
      </c>
      <c r="G35" s="26"/>
      <c r="H35" s="26"/>
      <c r="I35" s="100">
        <v>0.21</v>
      </c>
      <c r="J35" s="99">
        <f>ROUNDUP(((SUM(BE133:BE185))*I35),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38</v>
      </c>
      <c r="F36" s="99">
        <f>ROUNDUP((SUM(BF133:BF185)),  2)</f>
        <v>0</v>
      </c>
      <c r="G36" s="26"/>
      <c r="H36" s="26"/>
      <c r="I36" s="100">
        <v>0.15</v>
      </c>
      <c r="J36" s="99">
        <f>ROUNDUP(((SUM(BF133:BF185))*I36),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9">
        <f>ROUNDUP((SUM(BG133:BG185)),  2)</f>
        <v>0</v>
      </c>
      <c r="G37" s="26"/>
      <c r="H37" s="26"/>
      <c r="I37" s="100">
        <v>0.21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40</v>
      </c>
      <c r="F38" s="99">
        <f>ROUNDUP((SUM(BH133:BH185)),  2)</f>
        <v>0</v>
      </c>
      <c r="G38" s="26"/>
      <c r="H38" s="26"/>
      <c r="I38" s="100">
        <v>0.15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41</v>
      </c>
      <c r="F39" s="99">
        <f>ROUNDUP((SUM(BI133:BI185)),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42</v>
      </c>
      <c r="E41" s="54"/>
      <c r="F41" s="54"/>
      <c r="G41" s="103" t="s">
        <v>43</v>
      </c>
      <c r="H41" s="104" t="s">
        <v>44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7" t="s">
        <v>48</v>
      </c>
      <c r="G61" s="39" t="s">
        <v>47</v>
      </c>
      <c r="H61" s="29"/>
      <c r="I61" s="29"/>
      <c r="J61" s="108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7" t="s">
        <v>48</v>
      </c>
      <c r="G76" s="39" t="s">
        <v>47</v>
      </c>
      <c r="H76" s="29"/>
      <c r="I76" s="29"/>
      <c r="J76" s="108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102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0" t="str">
        <f>E7</f>
        <v>Rekonstrukce stávajících WC v MŠ Předškolní v Ostravě Výškovicích</v>
      </c>
      <c r="F85" s="211"/>
      <c r="G85" s="211"/>
      <c r="H85" s="211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98</v>
      </c>
      <c r="L86" s="17"/>
    </row>
    <row r="87" spans="1:31" s="2" customFormat="1" ht="16.5" customHeight="1">
      <c r="A87" s="26"/>
      <c r="B87" s="27"/>
      <c r="C87" s="26"/>
      <c r="D87" s="26"/>
      <c r="E87" s="210" t="s">
        <v>143</v>
      </c>
      <c r="F87" s="209"/>
      <c r="G87" s="209"/>
      <c r="H87" s="209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100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0" t="str">
        <f>E11</f>
        <v xml:space="preserve">02 - stavební práce </v>
      </c>
      <c r="F89" s="209"/>
      <c r="G89" s="209"/>
      <c r="H89" s="209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18</v>
      </c>
      <c r="D91" s="26"/>
      <c r="E91" s="26"/>
      <c r="F91" s="21" t="str">
        <f>F14</f>
        <v xml:space="preserve"> </v>
      </c>
      <c r="G91" s="26"/>
      <c r="H91" s="26"/>
      <c r="I91" s="23" t="s">
        <v>20</v>
      </c>
      <c r="J91" s="49">
        <f>IF(J14="","",J14)</f>
        <v>44119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>
      <c r="A93" s="26"/>
      <c r="B93" s="27"/>
      <c r="C93" s="23" t="s">
        <v>21</v>
      </c>
      <c r="D93" s="26"/>
      <c r="E93" s="26"/>
      <c r="F93" s="21" t="str">
        <f>E17</f>
        <v>SMO - Městský obvod Ostrava-Jih</v>
      </c>
      <c r="G93" s="26"/>
      <c r="H93" s="26"/>
      <c r="I93" s="23" t="s">
        <v>26</v>
      </c>
      <c r="J93" s="24" t="str">
        <f>E23</f>
        <v>Ingesta spol. s.r.o. Ostrava Hrabůvka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28</v>
      </c>
      <c r="J94" s="24" t="str">
        <f>E26</f>
        <v xml:space="preserve"> 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103</v>
      </c>
      <c r="D96" s="101"/>
      <c r="E96" s="101"/>
      <c r="F96" s="101"/>
      <c r="G96" s="101"/>
      <c r="H96" s="101"/>
      <c r="I96" s="101"/>
      <c r="J96" s="110" t="s">
        <v>104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105</v>
      </c>
      <c r="D98" s="26"/>
      <c r="E98" s="26"/>
      <c r="F98" s="26"/>
      <c r="G98" s="26"/>
      <c r="H98" s="26"/>
      <c r="I98" s="26"/>
      <c r="J98" s="65">
        <f>J133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106</v>
      </c>
    </row>
    <row r="99" spans="1:47" s="9" customFormat="1" ht="24.95" customHeight="1">
      <c r="B99" s="112"/>
      <c r="D99" s="113" t="s">
        <v>145</v>
      </c>
      <c r="E99" s="114"/>
      <c r="F99" s="114"/>
      <c r="G99" s="114"/>
      <c r="H99" s="114"/>
      <c r="I99" s="114"/>
      <c r="J99" s="115">
        <f>J134</f>
        <v>0</v>
      </c>
      <c r="L99" s="112"/>
    </row>
    <row r="100" spans="1:47" s="10" customFormat="1" ht="19.899999999999999" customHeight="1">
      <c r="B100" s="116"/>
      <c r="D100" s="117" t="s">
        <v>227</v>
      </c>
      <c r="E100" s="118"/>
      <c r="F100" s="118"/>
      <c r="G100" s="118"/>
      <c r="H100" s="118"/>
      <c r="I100" s="118"/>
      <c r="J100" s="119">
        <f>J135</f>
        <v>0</v>
      </c>
      <c r="L100" s="116"/>
    </row>
    <row r="101" spans="1:47" s="10" customFormat="1" ht="19.899999999999999" customHeight="1">
      <c r="B101" s="116"/>
      <c r="D101" s="117" t="s">
        <v>147</v>
      </c>
      <c r="E101" s="118"/>
      <c r="F101" s="118"/>
      <c r="G101" s="118"/>
      <c r="H101" s="118"/>
      <c r="I101" s="118"/>
      <c r="J101" s="119">
        <f>J142</f>
        <v>0</v>
      </c>
      <c r="L101" s="116"/>
    </row>
    <row r="102" spans="1:47" s="10" customFormat="1" ht="19.899999999999999" customHeight="1">
      <c r="B102" s="116"/>
      <c r="D102" s="117" t="s">
        <v>228</v>
      </c>
      <c r="E102" s="118"/>
      <c r="F102" s="118"/>
      <c r="G102" s="118"/>
      <c r="H102" s="118"/>
      <c r="I102" s="118"/>
      <c r="J102" s="119">
        <f>J144</f>
        <v>0</v>
      </c>
      <c r="L102" s="116"/>
    </row>
    <row r="103" spans="1:47" s="9" customFormat="1" ht="24.95" customHeight="1">
      <c r="B103" s="112"/>
      <c r="D103" s="113" t="s">
        <v>148</v>
      </c>
      <c r="E103" s="114"/>
      <c r="F103" s="114"/>
      <c r="G103" s="114"/>
      <c r="H103" s="114"/>
      <c r="I103" s="114"/>
      <c r="J103" s="115">
        <f>J146</f>
        <v>0</v>
      </c>
      <c r="L103" s="112"/>
    </row>
    <row r="104" spans="1:47" s="10" customFormat="1" ht="19.899999999999999" customHeight="1">
      <c r="B104" s="116"/>
      <c r="D104" s="117" t="s">
        <v>149</v>
      </c>
      <c r="E104" s="118"/>
      <c r="F104" s="118"/>
      <c r="G104" s="118"/>
      <c r="H104" s="118"/>
      <c r="I104" s="118"/>
      <c r="J104" s="119">
        <f>J147</f>
        <v>0</v>
      </c>
      <c r="L104" s="116"/>
    </row>
    <row r="105" spans="1:47" s="10" customFormat="1" ht="19.899999999999999" customHeight="1">
      <c r="B105" s="116"/>
      <c r="D105" s="117" t="s">
        <v>229</v>
      </c>
      <c r="E105" s="118"/>
      <c r="F105" s="118"/>
      <c r="G105" s="118"/>
      <c r="H105" s="118"/>
      <c r="I105" s="118"/>
      <c r="J105" s="119">
        <f>J157</f>
        <v>0</v>
      </c>
      <c r="L105" s="116"/>
    </row>
    <row r="106" spans="1:47" s="10" customFormat="1" ht="19.899999999999999" customHeight="1">
      <c r="B106" s="116"/>
      <c r="D106" s="117" t="s">
        <v>230</v>
      </c>
      <c r="E106" s="118"/>
      <c r="F106" s="118"/>
      <c r="G106" s="118"/>
      <c r="H106" s="118"/>
      <c r="I106" s="118"/>
      <c r="J106" s="119">
        <f>J160</f>
        <v>0</v>
      </c>
      <c r="L106" s="116"/>
    </row>
    <row r="107" spans="1:47" s="10" customFormat="1" ht="19.899999999999999" customHeight="1">
      <c r="B107" s="116"/>
      <c r="D107" s="117" t="s">
        <v>231</v>
      </c>
      <c r="E107" s="118"/>
      <c r="F107" s="118"/>
      <c r="G107" s="118"/>
      <c r="H107" s="118"/>
      <c r="I107" s="118"/>
      <c r="J107" s="119">
        <f>J170</f>
        <v>0</v>
      </c>
      <c r="L107" s="116"/>
    </row>
    <row r="108" spans="1:47" s="10" customFormat="1" ht="19.899999999999999" customHeight="1">
      <c r="B108" s="116"/>
      <c r="D108" s="117" t="s">
        <v>232</v>
      </c>
      <c r="E108" s="118"/>
      <c r="F108" s="118"/>
      <c r="G108" s="118"/>
      <c r="H108" s="118"/>
      <c r="I108" s="118"/>
      <c r="J108" s="119">
        <f>J176</f>
        <v>0</v>
      </c>
      <c r="L108" s="116"/>
    </row>
    <row r="109" spans="1:47" s="10" customFormat="1" ht="19.899999999999999" customHeight="1">
      <c r="B109" s="116"/>
      <c r="D109" s="117" t="s">
        <v>233</v>
      </c>
      <c r="E109" s="118"/>
      <c r="F109" s="118"/>
      <c r="G109" s="118"/>
      <c r="H109" s="118"/>
      <c r="I109" s="118"/>
      <c r="J109" s="119">
        <f>J180</f>
        <v>0</v>
      </c>
      <c r="L109" s="116"/>
    </row>
    <row r="110" spans="1:47" s="9" customFormat="1" ht="24.95" customHeight="1">
      <c r="B110" s="112"/>
      <c r="D110" s="113" t="s">
        <v>234</v>
      </c>
      <c r="E110" s="114"/>
      <c r="F110" s="114"/>
      <c r="G110" s="114"/>
      <c r="H110" s="114"/>
      <c r="I110" s="114"/>
      <c r="J110" s="115">
        <f>J183</f>
        <v>0</v>
      </c>
      <c r="L110" s="112"/>
    </row>
    <row r="111" spans="1:47" s="10" customFormat="1" ht="19.899999999999999" customHeight="1">
      <c r="B111" s="116"/>
      <c r="D111" s="117" t="s">
        <v>235</v>
      </c>
      <c r="E111" s="118"/>
      <c r="F111" s="118"/>
      <c r="G111" s="118"/>
      <c r="H111" s="118"/>
      <c r="I111" s="118"/>
      <c r="J111" s="119">
        <f>J184</f>
        <v>0</v>
      </c>
      <c r="L111" s="116"/>
    </row>
    <row r="112" spans="1:47" s="2" customFormat="1" ht="21.7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31" s="2" customFormat="1" ht="6.95" customHeight="1">
      <c r="A113" s="26"/>
      <c r="B113" s="41"/>
      <c r="C113" s="42"/>
      <c r="D113" s="42"/>
      <c r="E113" s="42"/>
      <c r="F113" s="42"/>
      <c r="G113" s="42"/>
      <c r="H113" s="42"/>
      <c r="I113" s="42"/>
      <c r="J113" s="42"/>
      <c r="K113" s="42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7" spans="1:31" s="2" customFormat="1" ht="6.95" customHeight="1">
      <c r="A117" s="26"/>
      <c r="B117" s="43"/>
      <c r="C117" s="44"/>
      <c r="D117" s="44"/>
      <c r="E117" s="44"/>
      <c r="F117" s="44"/>
      <c r="G117" s="44"/>
      <c r="H117" s="44"/>
      <c r="I117" s="44"/>
      <c r="J117" s="44"/>
      <c r="K117" s="44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24.95" customHeight="1">
      <c r="A118" s="26"/>
      <c r="B118" s="27"/>
      <c r="C118" s="18" t="s">
        <v>110</v>
      </c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2" customHeight="1">
      <c r="A120" s="26"/>
      <c r="B120" s="27"/>
      <c r="C120" s="23" t="s">
        <v>14</v>
      </c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6.5" customHeight="1">
      <c r="A121" s="26"/>
      <c r="B121" s="27"/>
      <c r="C121" s="26"/>
      <c r="D121" s="26"/>
      <c r="E121" s="210" t="str">
        <f>E7</f>
        <v>Rekonstrukce stávajících WC v MŠ Předškolní v Ostravě Výškovicích</v>
      </c>
      <c r="F121" s="211"/>
      <c r="G121" s="211"/>
      <c r="H121" s="211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1" customFormat="1" ht="12" customHeight="1">
      <c r="B122" s="17"/>
      <c r="C122" s="23" t="s">
        <v>98</v>
      </c>
      <c r="L122" s="17"/>
    </row>
    <row r="123" spans="1:31" s="2" customFormat="1" ht="16.5" customHeight="1">
      <c r="A123" s="26"/>
      <c r="B123" s="27"/>
      <c r="C123" s="26"/>
      <c r="D123" s="26"/>
      <c r="E123" s="210" t="s">
        <v>143</v>
      </c>
      <c r="F123" s="209"/>
      <c r="G123" s="209"/>
      <c r="H123" s="209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12" customHeight="1">
      <c r="A124" s="26"/>
      <c r="B124" s="27"/>
      <c r="C124" s="23" t="s">
        <v>100</v>
      </c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16.5" customHeight="1">
      <c r="A125" s="26"/>
      <c r="B125" s="27"/>
      <c r="C125" s="26"/>
      <c r="D125" s="26"/>
      <c r="E125" s="200" t="str">
        <f>E11</f>
        <v xml:space="preserve">02 - stavební práce </v>
      </c>
      <c r="F125" s="209"/>
      <c r="G125" s="209"/>
      <c r="H125" s="209"/>
      <c r="I125" s="26"/>
      <c r="J125" s="26"/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6.95" customHeight="1">
      <c r="A126" s="26"/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2" customHeight="1">
      <c r="A127" s="26"/>
      <c r="B127" s="27"/>
      <c r="C127" s="23" t="s">
        <v>18</v>
      </c>
      <c r="D127" s="26"/>
      <c r="E127" s="26"/>
      <c r="F127" s="21" t="str">
        <f>F14</f>
        <v xml:space="preserve"> </v>
      </c>
      <c r="G127" s="26"/>
      <c r="H127" s="26"/>
      <c r="I127" s="23" t="s">
        <v>20</v>
      </c>
      <c r="J127" s="49">
        <f>IF(J14="","",J14)</f>
        <v>44119</v>
      </c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6.95" customHeight="1">
      <c r="A128" s="26"/>
      <c r="B128" s="27"/>
      <c r="C128" s="26"/>
      <c r="D128" s="26"/>
      <c r="E128" s="26"/>
      <c r="F128" s="26"/>
      <c r="G128" s="26"/>
      <c r="H128" s="26"/>
      <c r="I128" s="26"/>
      <c r="J128" s="26"/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25.7" customHeight="1">
      <c r="A129" s="26"/>
      <c r="B129" s="27"/>
      <c r="C129" s="23" t="s">
        <v>21</v>
      </c>
      <c r="D129" s="26"/>
      <c r="E129" s="26"/>
      <c r="F129" s="21" t="str">
        <f>E17</f>
        <v>SMO - Městský obvod Ostrava-Jih</v>
      </c>
      <c r="G129" s="26"/>
      <c r="H129" s="26"/>
      <c r="I129" s="23" t="s">
        <v>26</v>
      </c>
      <c r="J129" s="24" t="str">
        <f>E23</f>
        <v>Ingesta spol. s.r.o. Ostrava Hrabůvka</v>
      </c>
      <c r="K129" s="26"/>
      <c r="L129" s="3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2" customFormat="1" ht="15.2" customHeight="1">
      <c r="A130" s="26"/>
      <c r="B130" s="27"/>
      <c r="C130" s="23" t="s">
        <v>25</v>
      </c>
      <c r="D130" s="26"/>
      <c r="E130" s="26"/>
      <c r="F130" s="21" t="str">
        <f>IF(E20="","",E20)</f>
        <v xml:space="preserve"> </v>
      </c>
      <c r="G130" s="26"/>
      <c r="H130" s="26"/>
      <c r="I130" s="23" t="s">
        <v>28</v>
      </c>
      <c r="J130" s="24" t="str">
        <f>E26</f>
        <v xml:space="preserve"> </v>
      </c>
      <c r="K130" s="26"/>
      <c r="L130" s="3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65" s="2" customFormat="1" ht="10.35" customHeight="1">
      <c r="A131" s="26"/>
      <c r="B131" s="27"/>
      <c r="C131" s="26"/>
      <c r="D131" s="26"/>
      <c r="E131" s="26"/>
      <c r="F131" s="26"/>
      <c r="G131" s="26"/>
      <c r="H131" s="26"/>
      <c r="I131" s="26"/>
      <c r="J131" s="26"/>
      <c r="K131" s="26"/>
      <c r="L131" s="3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  <row r="132" spans="1:65" s="11" customFormat="1" ht="29.25" customHeight="1">
      <c r="A132" s="120"/>
      <c r="B132" s="121"/>
      <c r="C132" s="122" t="s">
        <v>111</v>
      </c>
      <c r="D132" s="123" t="s">
        <v>57</v>
      </c>
      <c r="E132" s="123" t="s">
        <v>53</v>
      </c>
      <c r="F132" s="123" t="s">
        <v>54</v>
      </c>
      <c r="G132" s="123" t="s">
        <v>112</v>
      </c>
      <c r="H132" s="123" t="s">
        <v>113</v>
      </c>
      <c r="I132" s="123" t="s">
        <v>114</v>
      </c>
      <c r="J132" s="124" t="s">
        <v>104</v>
      </c>
      <c r="K132" s="125" t="s">
        <v>115</v>
      </c>
      <c r="L132" s="126"/>
      <c r="M132" s="56" t="s">
        <v>1</v>
      </c>
      <c r="N132" s="57" t="s">
        <v>36</v>
      </c>
      <c r="O132" s="57" t="s">
        <v>116</v>
      </c>
      <c r="P132" s="57" t="s">
        <v>117</v>
      </c>
      <c r="Q132" s="57" t="s">
        <v>118</v>
      </c>
      <c r="R132" s="57" t="s">
        <v>119</v>
      </c>
      <c r="S132" s="57" t="s">
        <v>120</v>
      </c>
      <c r="T132" s="58" t="s">
        <v>121</v>
      </c>
      <c r="U132" s="120"/>
      <c r="V132" s="120"/>
      <c r="W132" s="120"/>
      <c r="X132" s="120"/>
      <c r="Y132" s="120"/>
      <c r="Z132" s="120"/>
      <c r="AA132" s="120"/>
      <c r="AB132" s="120"/>
      <c r="AC132" s="120"/>
      <c r="AD132" s="120"/>
      <c r="AE132" s="120"/>
    </row>
    <row r="133" spans="1:65" s="2" customFormat="1" ht="22.9" customHeight="1">
      <c r="A133" s="26"/>
      <c r="B133" s="27"/>
      <c r="C133" s="63" t="s">
        <v>122</v>
      </c>
      <c r="D133" s="26"/>
      <c r="E133" s="26"/>
      <c r="F133" s="26"/>
      <c r="G133" s="26"/>
      <c r="H133" s="26"/>
      <c r="I133" s="26"/>
      <c r="J133" s="127">
        <f>BK133</f>
        <v>0</v>
      </c>
      <c r="K133" s="26"/>
      <c r="L133" s="27"/>
      <c r="M133" s="59"/>
      <c r="N133" s="50"/>
      <c r="O133" s="60"/>
      <c r="P133" s="128">
        <f>P134+P146+P183</f>
        <v>77.427951999999991</v>
      </c>
      <c r="Q133" s="60"/>
      <c r="R133" s="128">
        <f>R134+R146+R183</f>
        <v>1.7558366300000001</v>
      </c>
      <c r="S133" s="60"/>
      <c r="T133" s="129">
        <f>T134+T146+T183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T133" s="14" t="s">
        <v>71</v>
      </c>
      <c r="AU133" s="14" t="s">
        <v>106</v>
      </c>
      <c r="BK133" s="130">
        <f>BK134+BK146+BK183</f>
        <v>0</v>
      </c>
    </row>
    <row r="134" spans="1:65" s="12" customFormat="1" ht="25.9" customHeight="1">
      <c r="B134" s="131"/>
      <c r="D134" s="132" t="s">
        <v>71</v>
      </c>
      <c r="E134" s="133" t="s">
        <v>151</v>
      </c>
      <c r="F134" s="133" t="s">
        <v>152</v>
      </c>
      <c r="J134" s="134">
        <f>BK134</f>
        <v>0</v>
      </c>
      <c r="L134" s="131"/>
      <c r="M134" s="135"/>
      <c r="N134" s="136"/>
      <c r="O134" s="136"/>
      <c r="P134" s="137">
        <f>P135+P142+P144</f>
        <v>42.882719999999992</v>
      </c>
      <c r="Q134" s="136"/>
      <c r="R134" s="137">
        <f>R135+R142+R144</f>
        <v>1.1612564400000001</v>
      </c>
      <c r="S134" s="136"/>
      <c r="T134" s="138">
        <f>T135+T142+T144</f>
        <v>0</v>
      </c>
      <c r="AR134" s="132" t="s">
        <v>79</v>
      </c>
      <c r="AT134" s="139" t="s">
        <v>71</v>
      </c>
      <c r="AU134" s="139" t="s">
        <v>72</v>
      </c>
      <c r="AY134" s="132" t="s">
        <v>125</v>
      </c>
      <c r="BK134" s="140">
        <f>BK135+BK142+BK144</f>
        <v>0</v>
      </c>
    </row>
    <row r="135" spans="1:65" s="12" customFormat="1" ht="22.9" customHeight="1">
      <c r="B135" s="131"/>
      <c r="D135" s="132" t="s">
        <v>71</v>
      </c>
      <c r="E135" s="141" t="s">
        <v>174</v>
      </c>
      <c r="F135" s="141" t="s">
        <v>236</v>
      </c>
      <c r="J135" s="142">
        <f>BK135</f>
        <v>0</v>
      </c>
      <c r="L135" s="131"/>
      <c r="M135" s="135"/>
      <c r="N135" s="136"/>
      <c r="O135" s="136"/>
      <c r="P135" s="137">
        <f>SUM(P136:P141)</f>
        <v>35.745059999999995</v>
      </c>
      <c r="Q135" s="136"/>
      <c r="R135" s="137">
        <f>SUM(R136:R141)</f>
        <v>1.1610200400000001</v>
      </c>
      <c r="S135" s="136"/>
      <c r="T135" s="138">
        <f>SUM(T136:T141)</f>
        <v>0</v>
      </c>
      <c r="AR135" s="132" t="s">
        <v>79</v>
      </c>
      <c r="AT135" s="139" t="s">
        <v>71</v>
      </c>
      <c r="AU135" s="139" t="s">
        <v>79</v>
      </c>
      <c r="AY135" s="132" t="s">
        <v>125</v>
      </c>
      <c r="BK135" s="140">
        <f>SUM(BK136:BK141)</f>
        <v>0</v>
      </c>
    </row>
    <row r="136" spans="1:65" s="2" customFormat="1" ht="24.2" customHeight="1">
      <c r="A136" s="26"/>
      <c r="B136" s="143"/>
      <c r="C136" s="144" t="s">
        <v>79</v>
      </c>
      <c r="D136" s="144" t="s">
        <v>128</v>
      </c>
      <c r="E136" s="145" t="s">
        <v>237</v>
      </c>
      <c r="F136" s="146" t="s">
        <v>238</v>
      </c>
      <c r="G136" s="147" t="s">
        <v>182</v>
      </c>
      <c r="H136" s="148">
        <v>5.91</v>
      </c>
      <c r="I136" s="149"/>
      <c r="J136" s="149">
        <f t="shared" ref="J136:J141" si="0">ROUND(I136*H136,2)</f>
        <v>0</v>
      </c>
      <c r="K136" s="150"/>
      <c r="L136" s="27"/>
      <c r="M136" s="151" t="s">
        <v>1</v>
      </c>
      <c r="N136" s="152" t="s">
        <v>37</v>
      </c>
      <c r="O136" s="153">
        <v>0.56999999999999995</v>
      </c>
      <c r="P136" s="153">
        <f t="shared" ref="P136:P141" si="1">O136*H136</f>
        <v>3.3686999999999996</v>
      </c>
      <c r="Q136" s="153">
        <v>1.8380000000000001E-2</v>
      </c>
      <c r="R136" s="153">
        <f t="shared" ref="R136:R141" si="2">Q136*H136</f>
        <v>0.10862580000000001</v>
      </c>
      <c r="S136" s="153">
        <v>0</v>
      </c>
      <c r="T136" s="154">
        <f t="shared" ref="T136:T141" si="3"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158</v>
      </c>
      <c r="AT136" s="155" t="s">
        <v>128</v>
      </c>
      <c r="AU136" s="155" t="s">
        <v>81</v>
      </c>
      <c r="AY136" s="14" t="s">
        <v>125</v>
      </c>
      <c r="BE136" s="156">
        <f t="shared" ref="BE136:BE141" si="4">IF(N136="základní",J136,0)</f>
        <v>0</v>
      </c>
      <c r="BF136" s="156">
        <f t="shared" ref="BF136:BF141" si="5">IF(N136="snížená",J136,0)</f>
        <v>0</v>
      </c>
      <c r="BG136" s="156">
        <f t="shared" ref="BG136:BG141" si="6">IF(N136="zákl. přenesená",J136,0)</f>
        <v>0</v>
      </c>
      <c r="BH136" s="156">
        <f t="shared" ref="BH136:BH141" si="7">IF(N136="sníž. přenesená",J136,0)</f>
        <v>0</v>
      </c>
      <c r="BI136" s="156">
        <f t="shared" ref="BI136:BI141" si="8">IF(N136="nulová",J136,0)</f>
        <v>0</v>
      </c>
      <c r="BJ136" s="14" t="s">
        <v>79</v>
      </c>
      <c r="BK136" s="156">
        <f t="shared" ref="BK136:BK141" si="9">ROUND(I136*H136,2)</f>
        <v>0</v>
      </c>
      <c r="BL136" s="14" t="s">
        <v>158</v>
      </c>
      <c r="BM136" s="155" t="s">
        <v>239</v>
      </c>
    </row>
    <row r="137" spans="1:65" s="2" customFormat="1" ht="24.2" customHeight="1">
      <c r="A137" s="26"/>
      <c r="B137" s="143"/>
      <c r="C137" s="144" t="s">
        <v>81</v>
      </c>
      <c r="D137" s="144" t="s">
        <v>128</v>
      </c>
      <c r="E137" s="145" t="s">
        <v>240</v>
      </c>
      <c r="F137" s="146" t="s">
        <v>241</v>
      </c>
      <c r="G137" s="147" t="s">
        <v>182</v>
      </c>
      <c r="H137" s="148">
        <v>5.91</v>
      </c>
      <c r="I137" s="149"/>
      <c r="J137" s="149">
        <f t="shared" si="0"/>
        <v>0</v>
      </c>
      <c r="K137" s="150"/>
      <c r="L137" s="27"/>
      <c r="M137" s="151" t="s">
        <v>1</v>
      </c>
      <c r="N137" s="152" t="s">
        <v>37</v>
      </c>
      <c r="O137" s="153">
        <v>0.1</v>
      </c>
      <c r="P137" s="153">
        <f t="shared" si="1"/>
        <v>0.59100000000000008</v>
      </c>
      <c r="Q137" s="153">
        <v>7.9000000000000008E-3</v>
      </c>
      <c r="R137" s="153">
        <f t="shared" si="2"/>
        <v>4.6689000000000008E-2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158</v>
      </c>
      <c r="AT137" s="155" t="s">
        <v>128</v>
      </c>
      <c r="AU137" s="155" t="s">
        <v>81</v>
      </c>
      <c r="AY137" s="14" t="s">
        <v>125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79</v>
      </c>
      <c r="BK137" s="156">
        <f t="shared" si="9"/>
        <v>0</v>
      </c>
      <c r="BL137" s="14" t="s">
        <v>158</v>
      </c>
      <c r="BM137" s="155" t="s">
        <v>242</v>
      </c>
    </row>
    <row r="138" spans="1:65" s="2" customFormat="1" ht="24.2" customHeight="1">
      <c r="A138" s="26"/>
      <c r="B138" s="143"/>
      <c r="C138" s="144" t="s">
        <v>139</v>
      </c>
      <c r="D138" s="144" t="s">
        <v>128</v>
      </c>
      <c r="E138" s="145" t="s">
        <v>243</v>
      </c>
      <c r="F138" s="146" t="s">
        <v>244</v>
      </c>
      <c r="G138" s="147" t="s">
        <v>182</v>
      </c>
      <c r="H138" s="148">
        <v>15.372</v>
      </c>
      <c r="I138" s="149"/>
      <c r="J138" s="149">
        <f t="shared" si="0"/>
        <v>0</v>
      </c>
      <c r="K138" s="150"/>
      <c r="L138" s="27"/>
      <c r="M138" s="151" t="s">
        <v>1</v>
      </c>
      <c r="N138" s="152" t="s">
        <v>37</v>
      </c>
      <c r="O138" s="153">
        <v>0.39</v>
      </c>
      <c r="P138" s="153">
        <f t="shared" si="1"/>
        <v>5.9950799999999997</v>
      </c>
      <c r="Q138" s="153">
        <v>1.54E-2</v>
      </c>
      <c r="R138" s="153">
        <f t="shared" si="2"/>
        <v>0.23672880000000002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158</v>
      </c>
      <c r="AT138" s="155" t="s">
        <v>128</v>
      </c>
      <c r="AU138" s="155" t="s">
        <v>81</v>
      </c>
      <c r="AY138" s="14" t="s">
        <v>125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79</v>
      </c>
      <c r="BK138" s="156">
        <f t="shared" si="9"/>
        <v>0</v>
      </c>
      <c r="BL138" s="14" t="s">
        <v>158</v>
      </c>
      <c r="BM138" s="155" t="s">
        <v>245</v>
      </c>
    </row>
    <row r="139" spans="1:65" s="2" customFormat="1" ht="24.2" customHeight="1">
      <c r="A139" s="26"/>
      <c r="B139" s="143"/>
      <c r="C139" s="144" t="s">
        <v>158</v>
      </c>
      <c r="D139" s="144" t="s">
        <v>128</v>
      </c>
      <c r="E139" s="145" t="s">
        <v>246</v>
      </c>
      <c r="F139" s="146" t="s">
        <v>247</v>
      </c>
      <c r="G139" s="147" t="s">
        <v>182</v>
      </c>
      <c r="H139" s="148">
        <v>27.672999999999998</v>
      </c>
      <c r="I139" s="149"/>
      <c r="J139" s="149">
        <f t="shared" si="0"/>
        <v>0</v>
      </c>
      <c r="K139" s="150"/>
      <c r="L139" s="27"/>
      <c r="M139" s="151" t="s">
        <v>1</v>
      </c>
      <c r="N139" s="152" t="s">
        <v>37</v>
      </c>
      <c r="O139" s="153">
        <v>0.47</v>
      </c>
      <c r="P139" s="153">
        <f t="shared" si="1"/>
        <v>13.006309999999999</v>
      </c>
      <c r="Q139" s="153">
        <v>1.8380000000000001E-2</v>
      </c>
      <c r="R139" s="153">
        <f t="shared" si="2"/>
        <v>0.50862973999999994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158</v>
      </c>
      <c r="AT139" s="155" t="s">
        <v>128</v>
      </c>
      <c r="AU139" s="155" t="s">
        <v>81</v>
      </c>
      <c r="AY139" s="14" t="s">
        <v>125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79</v>
      </c>
      <c r="BK139" s="156">
        <f t="shared" si="9"/>
        <v>0</v>
      </c>
      <c r="BL139" s="14" t="s">
        <v>158</v>
      </c>
      <c r="BM139" s="155" t="s">
        <v>248</v>
      </c>
    </row>
    <row r="140" spans="1:65" s="2" customFormat="1" ht="24.2" customHeight="1">
      <c r="A140" s="26"/>
      <c r="B140" s="143"/>
      <c r="C140" s="144" t="s">
        <v>124</v>
      </c>
      <c r="D140" s="144" t="s">
        <v>128</v>
      </c>
      <c r="E140" s="145" t="s">
        <v>249</v>
      </c>
      <c r="F140" s="146" t="s">
        <v>250</v>
      </c>
      <c r="G140" s="147" t="s">
        <v>182</v>
      </c>
      <c r="H140" s="148">
        <v>27.672999999999998</v>
      </c>
      <c r="I140" s="149"/>
      <c r="J140" s="149">
        <f t="shared" si="0"/>
        <v>0</v>
      </c>
      <c r="K140" s="150"/>
      <c r="L140" s="27"/>
      <c r="M140" s="151" t="s">
        <v>1</v>
      </c>
      <c r="N140" s="152" t="s">
        <v>37</v>
      </c>
      <c r="O140" s="153">
        <v>0.09</v>
      </c>
      <c r="P140" s="153">
        <f t="shared" si="1"/>
        <v>2.49057</v>
      </c>
      <c r="Q140" s="153">
        <v>7.9000000000000008E-3</v>
      </c>
      <c r="R140" s="153">
        <f t="shared" si="2"/>
        <v>0.2186167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158</v>
      </c>
      <c r="AT140" s="155" t="s">
        <v>128</v>
      </c>
      <c r="AU140" s="155" t="s">
        <v>81</v>
      </c>
      <c r="AY140" s="14" t="s">
        <v>125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79</v>
      </c>
      <c r="BK140" s="156">
        <f t="shared" si="9"/>
        <v>0</v>
      </c>
      <c r="BL140" s="14" t="s">
        <v>158</v>
      </c>
      <c r="BM140" s="155" t="s">
        <v>251</v>
      </c>
    </row>
    <row r="141" spans="1:65" s="2" customFormat="1" ht="24.2" customHeight="1">
      <c r="A141" s="26"/>
      <c r="B141" s="143"/>
      <c r="C141" s="144" t="s">
        <v>174</v>
      </c>
      <c r="D141" s="144" t="s">
        <v>128</v>
      </c>
      <c r="E141" s="145" t="s">
        <v>252</v>
      </c>
      <c r="F141" s="146" t="s">
        <v>253</v>
      </c>
      <c r="G141" s="147" t="s">
        <v>224</v>
      </c>
      <c r="H141" s="148">
        <v>27.82</v>
      </c>
      <c r="I141" s="149"/>
      <c r="J141" s="149">
        <f t="shared" si="0"/>
        <v>0</v>
      </c>
      <c r="K141" s="150"/>
      <c r="L141" s="27"/>
      <c r="M141" s="151" t="s">
        <v>1</v>
      </c>
      <c r="N141" s="152" t="s">
        <v>37</v>
      </c>
      <c r="O141" s="153">
        <v>0.37</v>
      </c>
      <c r="P141" s="153">
        <f t="shared" si="1"/>
        <v>10.2934</v>
      </c>
      <c r="Q141" s="153">
        <v>1.5E-3</v>
      </c>
      <c r="R141" s="153">
        <f t="shared" si="2"/>
        <v>4.1730000000000003E-2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158</v>
      </c>
      <c r="AT141" s="155" t="s">
        <v>128</v>
      </c>
      <c r="AU141" s="155" t="s">
        <v>81</v>
      </c>
      <c r="AY141" s="14" t="s">
        <v>125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79</v>
      </c>
      <c r="BK141" s="156">
        <f t="shared" si="9"/>
        <v>0</v>
      </c>
      <c r="BL141" s="14" t="s">
        <v>158</v>
      </c>
      <c r="BM141" s="155" t="s">
        <v>254</v>
      </c>
    </row>
    <row r="142" spans="1:65" s="12" customFormat="1" ht="22.9" customHeight="1">
      <c r="B142" s="131"/>
      <c r="D142" s="132" t="s">
        <v>71</v>
      </c>
      <c r="E142" s="141" t="s">
        <v>172</v>
      </c>
      <c r="F142" s="141" t="s">
        <v>173</v>
      </c>
      <c r="J142" s="142">
        <f>BK142</f>
        <v>0</v>
      </c>
      <c r="L142" s="131"/>
      <c r="M142" s="135"/>
      <c r="N142" s="136"/>
      <c r="O142" s="136"/>
      <c r="P142" s="137">
        <f>P143</f>
        <v>1.8202800000000001</v>
      </c>
      <c r="Q142" s="136"/>
      <c r="R142" s="137">
        <f>R143</f>
        <v>2.3640000000000003E-4</v>
      </c>
      <c r="S142" s="136"/>
      <c r="T142" s="138">
        <f>T143</f>
        <v>0</v>
      </c>
      <c r="AR142" s="132" t="s">
        <v>79</v>
      </c>
      <c r="AT142" s="139" t="s">
        <v>71</v>
      </c>
      <c r="AU142" s="139" t="s">
        <v>79</v>
      </c>
      <c r="AY142" s="132" t="s">
        <v>125</v>
      </c>
      <c r="BK142" s="140">
        <f>BK143</f>
        <v>0</v>
      </c>
    </row>
    <row r="143" spans="1:65" s="2" customFormat="1" ht="24.2" customHeight="1">
      <c r="A143" s="26"/>
      <c r="B143" s="143"/>
      <c r="C143" s="144" t="s">
        <v>179</v>
      </c>
      <c r="D143" s="144" t="s">
        <v>128</v>
      </c>
      <c r="E143" s="145" t="s">
        <v>255</v>
      </c>
      <c r="F143" s="146" t="s">
        <v>256</v>
      </c>
      <c r="G143" s="147" t="s">
        <v>182</v>
      </c>
      <c r="H143" s="148">
        <v>5.91</v>
      </c>
      <c r="I143" s="149"/>
      <c r="J143" s="149">
        <f>ROUND(I143*H143,2)</f>
        <v>0</v>
      </c>
      <c r="K143" s="150"/>
      <c r="L143" s="27"/>
      <c r="M143" s="151" t="s">
        <v>1</v>
      </c>
      <c r="N143" s="152" t="s">
        <v>37</v>
      </c>
      <c r="O143" s="153">
        <v>0.308</v>
      </c>
      <c r="P143" s="153">
        <f>O143*H143</f>
        <v>1.8202800000000001</v>
      </c>
      <c r="Q143" s="153">
        <v>4.0000000000000003E-5</v>
      </c>
      <c r="R143" s="153">
        <f>Q143*H143</f>
        <v>2.3640000000000003E-4</v>
      </c>
      <c r="S143" s="153">
        <v>0</v>
      </c>
      <c r="T143" s="154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158</v>
      </c>
      <c r="AT143" s="155" t="s">
        <v>128</v>
      </c>
      <c r="AU143" s="155" t="s">
        <v>81</v>
      </c>
      <c r="AY143" s="14" t="s">
        <v>125</v>
      </c>
      <c r="BE143" s="156">
        <f>IF(N143="základní",J143,0)</f>
        <v>0</v>
      </c>
      <c r="BF143" s="156">
        <f>IF(N143="snížená",J143,0)</f>
        <v>0</v>
      </c>
      <c r="BG143" s="156">
        <f>IF(N143="zákl. přenesená",J143,0)</f>
        <v>0</v>
      </c>
      <c r="BH143" s="156">
        <f>IF(N143="sníž. přenesená",J143,0)</f>
        <v>0</v>
      </c>
      <c r="BI143" s="156">
        <f>IF(N143="nulová",J143,0)</f>
        <v>0</v>
      </c>
      <c r="BJ143" s="14" t="s">
        <v>79</v>
      </c>
      <c r="BK143" s="156">
        <f>ROUND(I143*H143,2)</f>
        <v>0</v>
      </c>
      <c r="BL143" s="14" t="s">
        <v>158</v>
      </c>
      <c r="BM143" s="155" t="s">
        <v>257</v>
      </c>
    </row>
    <row r="144" spans="1:65" s="12" customFormat="1" ht="22.9" customHeight="1">
      <c r="B144" s="131"/>
      <c r="D144" s="132" t="s">
        <v>71</v>
      </c>
      <c r="E144" s="141" t="s">
        <v>258</v>
      </c>
      <c r="F144" s="141" t="s">
        <v>259</v>
      </c>
      <c r="J144" s="142">
        <f>BK144</f>
        <v>0</v>
      </c>
      <c r="L144" s="131"/>
      <c r="M144" s="135"/>
      <c r="N144" s="136"/>
      <c r="O144" s="136"/>
      <c r="P144" s="137">
        <f>P145</f>
        <v>5.31738</v>
      </c>
      <c r="Q144" s="136"/>
      <c r="R144" s="137">
        <f>R145</f>
        <v>0</v>
      </c>
      <c r="S144" s="136"/>
      <c r="T144" s="138">
        <f>T145</f>
        <v>0</v>
      </c>
      <c r="AR144" s="132" t="s">
        <v>79</v>
      </c>
      <c r="AT144" s="139" t="s">
        <v>71</v>
      </c>
      <c r="AU144" s="139" t="s">
        <v>79</v>
      </c>
      <c r="AY144" s="132" t="s">
        <v>125</v>
      </c>
      <c r="BK144" s="140">
        <f>BK145</f>
        <v>0</v>
      </c>
    </row>
    <row r="145" spans="1:65" s="2" customFormat="1" ht="14.45" customHeight="1">
      <c r="A145" s="26"/>
      <c r="B145" s="143"/>
      <c r="C145" s="144" t="s">
        <v>184</v>
      </c>
      <c r="D145" s="144" t="s">
        <v>128</v>
      </c>
      <c r="E145" s="145" t="s">
        <v>260</v>
      </c>
      <c r="F145" s="146" t="s">
        <v>261</v>
      </c>
      <c r="G145" s="147" t="s">
        <v>157</v>
      </c>
      <c r="H145" s="148">
        <v>1.161</v>
      </c>
      <c r="I145" s="149"/>
      <c r="J145" s="149">
        <f>ROUND(I145*H145,2)</f>
        <v>0</v>
      </c>
      <c r="K145" s="150"/>
      <c r="L145" s="27"/>
      <c r="M145" s="151" t="s">
        <v>1</v>
      </c>
      <c r="N145" s="152" t="s">
        <v>37</v>
      </c>
      <c r="O145" s="153">
        <v>4.58</v>
      </c>
      <c r="P145" s="153">
        <f>O145*H145</f>
        <v>5.31738</v>
      </c>
      <c r="Q145" s="153">
        <v>0</v>
      </c>
      <c r="R145" s="153">
        <f>Q145*H145</f>
        <v>0</v>
      </c>
      <c r="S145" s="153">
        <v>0</v>
      </c>
      <c r="T145" s="154">
        <f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158</v>
      </c>
      <c r="AT145" s="155" t="s">
        <v>128</v>
      </c>
      <c r="AU145" s="155" t="s">
        <v>81</v>
      </c>
      <c r="AY145" s="14" t="s">
        <v>125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4" t="s">
        <v>79</v>
      </c>
      <c r="BK145" s="156">
        <f>ROUND(I145*H145,2)</f>
        <v>0</v>
      </c>
      <c r="BL145" s="14" t="s">
        <v>158</v>
      </c>
      <c r="BM145" s="155" t="s">
        <v>262</v>
      </c>
    </row>
    <row r="146" spans="1:65" s="12" customFormat="1" ht="25.9" customHeight="1">
      <c r="B146" s="131"/>
      <c r="D146" s="132" t="s">
        <v>71</v>
      </c>
      <c r="E146" s="133" t="s">
        <v>203</v>
      </c>
      <c r="F146" s="133" t="s">
        <v>204</v>
      </c>
      <c r="J146" s="134">
        <f>BK146</f>
        <v>0</v>
      </c>
      <c r="L146" s="131"/>
      <c r="M146" s="135"/>
      <c r="N146" s="136"/>
      <c r="O146" s="136"/>
      <c r="P146" s="137">
        <f>P147+P157+P160+P170+P176+P180</f>
        <v>34.470232000000003</v>
      </c>
      <c r="Q146" s="136"/>
      <c r="R146" s="137">
        <f>R147+R157+R160+R170+R176+R180</f>
        <v>0.59458019000000006</v>
      </c>
      <c r="S146" s="136"/>
      <c r="T146" s="138">
        <f>T147+T157+T160+T170+T176+T180</f>
        <v>0</v>
      </c>
      <c r="AR146" s="132" t="s">
        <v>81</v>
      </c>
      <c r="AT146" s="139" t="s">
        <v>71</v>
      </c>
      <c r="AU146" s="139" t="s">
        <v>72</v>
      </c>
      <c r="AY146" s="132" t="s">
        <v>125</v>
      </c>
      <c r="BK146" s="140">
        <f>BK147+BK157+BK160+BK170+BK176+BK180</f>
        <v>0</v>
      </c>
    </row>
    <row r="147" spans="1:65" s="12" customFormat="1" ht="22.9" customHeight="1">
      <c r="B147" s="131"/>
      <c r="D147" s="132" t="s">
        <v>71</v>
      </c>
      <c r="E147" s="141" t="s">
        <v>205</v>
      </c>
      <c r="F147" s="141" t="s">
        <v>206</v>
      </c>
      <c r="J147" s="142">
        <f>BK147</f>
        <v>0</v>
      </c>
      <c r="L147" s="131"/>
      <c r="M147" s="135"/>
      <c r="N147" s="136"/>
      <c r="O147" s="136"/>
      <c r="P147" s="137">
        <f>SUM(P148:P156)</f>
        <v>5.9129969999999998</v>
      </c>
      <c r="Q147" s="136"/>
      <c r="R147" s="137">
        <f>SUM(R148:R156)</f>
        <v>5.7270000000000008E-2</v>
      </c>
      <c r="S147" s="136"/>
      <c r="T147" s="138">
        <f>SUM(T148:T156)</f>
        <v>0</v>
      </c>
      <c r="AR147" s="132" t="s">
        <v>81</v>
      </c>
      <c r="AT147" s="139" t="s">
        <v>71</v>
      </c>
      <c r="AU147" s="139" t="s">
        <v>79</v>
      </c>
      <c r="AY147" s="132" t="s">
        <v>125</v>
      </c>
      <c r="BK147" s="140">
        <f>SUM(BK148:BK156)</f>
        <v>0</v>
      </c>
    </row>
    <row r="148" spans="1:65" s="2" customFormat="1" ht="24.2" customHeight="1">
      <c r="A148" s="26"/>
      <c r="B148" s="143"/>
      <c r="C148" s="144" t="s">
        <v>172</v>
      </c>
      <c r="D148" s="144" t="s">
        <v>128</v>
      </c>
      <c r="E148" s="145" t="s">
        <v>263</v>
      </c>
      <c r="F148" s="146" t="s">
        <v>264</v>
      </c>
      <c r="G148" s="147" t="s">
        <v>210</v>
      </c>
      <c r="H148" s="148">
        <v>3</v>
      </c>
      <c r="I148" s="149"/>
      <c r="J148" s="149">
        <f t="shared" ref="J148:J156" si="10">ROUND(I148*H148,2)</f>
        <v>0</v>
      </c>
      <c r="K148" s="150"/>
      <c r="L148" s="27"/>
      <c r="M148" s="151" t="s">
        <v>1</v>
      </c>
      <c r="N148" s="152" t="s">
        <v>37</v>
      </c>
      <c r="O148" s="153">
        <v>1.6819999999999999</v>
      </c>
      <c r="P148" s="153">
        <f t="shared" ref="P148:P156" si="11">O148*H148</f>
        <v>5.0459999999999994</v>
      </c>
      <c r="Q148" s="153">
        <v>0</v>
      </c>
      <c r="R148" s="153">
        <f t="shared" ref="R148:R156" si="12">Q148*H148</f>
        <v>0</v>
      </c>
      <c r="S148" s="153">
        <v>0</v>
      </c>
      <c r="T148" s="154">
        <f t="shared" ref="T148:T156" si="13"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211</v>
      </c>
      <c r="AT148" s="155" t="s">
        <v>128</v>
      </c>
      <c r="AU148" s="155" t="s">
        <v>81</v>
      </c>
      <c r="AY148" s="14" t="s">
        <v>125</v>
      </c>
      <c r="BE148" s="156">
        <f t="shared" ref="BE148:BE156" si="14">IF(N148="základní",J148,0)</f>
        <v>0</v>
      </c>
      <c r="BF148" s="156">
        <f t="shared" ref="BF148:BF156" si="15">IF(N148="snížená",J148,0)</f>
        <v>0</v>
      </c>
      <c r="BG148" s="156">
        <f t="shared" ref="BG148:BG156" si="16">IF(N148="zákl. přenesená",J148,0)</f>
        <v>0</v>
      </c>
      <c r="BH148" s="156">
        <f t="shared" ref="BH148:BH156" si="17">IF(N148="sníž. přenesená",J148,0)</f>
        <v>0</v>
      </c>
      <c r="BI148" s="156">
        <f t="shared" ref="BI148:BI156" si="18">IF(N148="nulová",J148,0)</f>
        <v>0</v>
      </c>
      <c r="BJ148" s="14" t="s">
        <v>79</v>
      </c>
      <c r="BK148" s="156">
        <f t="shared" ref="BK148:BK156" si="19">ROUND(I148*H148,2)</f>
        <v>0</v>
      </c>
      <c r="BL148" s="14" t="s">
        <v>211</v>
      </c>
      <c r="BM148" s="155" t="s">
        <v>265</v>
      </c>
    </row>
    <row r="149" spans="1:65" s="2" customFormat="1" ht="24.2" customHeight="1">
      <c r="A149" s="26"/>
      <c r="B149" s="143"/>
      <c r="C149" s="161" t="s">
        <v>191</v>
      </c>
      <c r="D149" s="161" t="s">
        <v>266</v>
      </c>
      <c r="E149" s="162" t="s">
        <v>267</v>
      </c>
      <c r="F149" s="163" t="s">
        <v>268</v>
      </c>
      <c r="G149" s="164" t="s">
        <v>210</v>
      </c>
      <c r="H149" s="165">
        <v>2</v>
      </c>
      <c r="I149" s="166"/>
      <c r="J149" s="166">
        <f t="shared" si="10"/>
        <v>0</v>
      </c>
      <c r="K149" s="167"/>
      <c r="L149" s="168"/>
      <c r="M149" s="169" t="s">
        <v>1</v>
      </c>
      <c r="N149" s="170" t="s">
        <v>37</v>
      </c>
      <c r="O149" s="153">
        <v>0</v>
      </c>
      <c r="P149" s="153">
        <f t="shared" si="11"/>
        <v>0</v>
      </c>
      <c r="Q149" s="153">
        <v>1.6E-2</v>
      </c>
      <c r="R149" s="153">
        <f t="shared" si="12"/>
        <v>3.2000000000000001E-2</v>
      </c>
      <c r="S149" s="153">
        <v>0</v>
      </c>
      <c r="T149" s="154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269</v>
      </c>
      <c r="AT149" s="155" t="s">
        <v>266</v>
      </c>
      <c r="AU149" s="155" t="s">
        <v>81</v>
      </c>
      <c r="AY149" s="14" t="s">
        <v>125</v>
      </c>
      <c r="BE149" s="156">
        <f t="shared" si="14"/>
        <v>0</v>
      </c>
      <c r="BF149" s="156">
        <f t="shared" si="15"/>
        <v>0</v>
      </c>
      <c r="BG149" s="156">
        <f t="shared" si="16"/>
        <v>0</v>
      </c>
      <c r="BH149" s="156">
        <f t="shared" si="17"/>
        <v>0</v>
      </c>
      <c r="BI149" s="156">
        <f t="shared" si="18"/>
        <v>0</v>
      </c>
      <c r="BJ149" s="14" t="s">
        <v>79</v>
      </c>
      <c r="BK149" s="156">
        <f t="shared" si="19"/>
        <v>0</v>
      </c>
      <c r="BL149" s="14" t="s">
        <v>211</v>
      </c>
      <c r="BM149" s="155" t="s">
        <v>270</v>
      </c>
    </row>
    <row r="150" spans="1:65" s="2" customFormat="1" ht="24.2" customHeight="1">
      <c r="A150" s="26"/>
      <c r="B150" s="143"/>
      <c r="C150" s="161" t="s">
        <v>195</v>
      </c>
      <c r="D150" s="161" t="s">
        <v>266</v>
      </c>
      <c r="E150" s="162" t="s">
        <v>271</v>
      </c>
      <c r="F150" s="163" t="s">
        <v>272</v>
      </c>
      <c r="G150" s="164" t="s">
        <v>210</v>
      </c>
      <c r="H150" s="165">
        <v>1</v>
      </c>
      <c r="I150" s="166"/>
      <c r="J150" s="166">
        <f t="shared" si="10"/>
        <v>0</v>
      </c>
      <c r="K150" s="167"/>
      <c r="L150" s="168"/>
      <c r="M150" s="169" t="s">
        <v>1</v>
      </c>
      <c r="N150" s="170" t="s">
        <v>37</v>
      </c>
      <c r="O150" s="153">
        <v>0</v>
      </c>
      <c r="P150" s="153">
        <f t="shared" si="11"/>
        <v>0</v>
      </c>
      <c r="Q150" s="153">
        <v>1.95E-2</v>
      </c>
      <c r="R150" s="153">
        <f t="shared" si="12"/>
        <v>1.95E-2</v>
      </c>
      <c r="S150" s="153">
        <v>0</v>
      </c>
      <c r="T150" s="154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269</v>
      </c>
      <c r="AT150" s="155" t="s">
        <v>266</v>
      </c>
      <c r="AU150" s="155" t="s">
        <v>81</v>
      </c>
      <c r="AY150" s="14" t="s">
        <v>125</v>
      </c>
      <c r="BE150" s="156">
        <f t="shared" si="14"/>
        <v>0</v>
      </c>
      <c r="BF150" s="156">
        <f t="shared" si="15"/>
        <v>0</v>
      </c>
      <c r="BG150" s="156">
        <f t="shared" si="16"/>
        <v>0</v>
      </c>
      <c r="BH150" s="156">
        <f t="shared" si="17"/>
        <v>0</v>
      </c>
      <c r="BI150" s="156">
        <f t="shared" si="18"/>
        <v>0</v>
      </c>
      <c r="BJ150" s="14" t="s">
        <v>79</v>
      </c>
      <c r="BK150" s="156">
        <f t="shared" si="19"/>
        <v>0</v>
      </c>
      <c r="BL150" s="14" t="s">
        <v>211</v>
      </c>
      <c r="BM150" s="155" t="s">
        <v>273</v>
      </c>
    </row>
    <row r="151" spans="1:65" s="2" customFormat="1" ht="24.2" customHeight="1">
      <c r="A151" s="26"/>
      <c r="B151" s="143"/>
      <c r="C151" s="161" t="s">
        <v>199</v>
      </c>
      <c r="D151" s="161" t="s">
        <v>266</v>
      </c>
      <c r="E151" s="162" t="s">
        <v>274</v>
      </c>
      <c r="F151" s="163" t="s">
        <v>275</v>
      </c>
      <c r="G151" s="164" t="s">
        <v>210</v>
      </c>
      <c r="H151" s="165">
        <v>2</v>
      </c>
      <c r="I151" s="166"/>
      <c r="J151" s="166">
        <f t="shared" si="10"/>
        <v>0</v>
      </c>
      <c r="K151" s="167"/>
      <c r="L151" s="168"/>
      <c r="M151" s="169" t="s">
        <v>1</v>
      </c>
      <c r="N151" s="170" t="s">
        <v>37</v>
      </c>
      <c r="O151" s="153">
        <v>0</v>
      </c>
      <c r="P151" s="153">
        <f t="shared" si="11"/>
        <v>0</v>
      </c>
      <c r="Q151" s="153">
        <v>1.1999999999999999E-3</v>
      </c>
      <c r="R151" s="153">
        <f t="shared" si="12"/>
        <v>2.3999999999999998E-3</v>
      </c>
      <c r="S151" s="153">
        <v>0</v>
      </c>
      <c r="T151" s="154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269</v>
      </c>
      <c r="AT151" s="155" t="s">
        <v>266</v>
      </c>
      <c r="AU151" s="155" t="s">
        <v>81</v>
      </c>
      <c r="AY151" s="14" t="s">
        <v>125</v>
      </c>
      <c r="BE151" s="156">
        <f t="shared" si="14"/>
        <v>0</v>
      </c>
      <c r="BF151" s="156">
        <f t="shared" si="15"/>
        <v>0</v>
      </c>
      <c r="BG151" s="156">
        <f t="shared" si="16"/>
        <v>0</v>
      </c>
      <c r="BH151" s="156">
        <f t="shared" si="17"/>
        <v>0</v>
      </c>
      <c r="BI151" s="156">
        <f t="shared" si="18"/>
        <v>0</v>
      </c>
      <c r="BJ151" s="14" t="s">
        <v>79</v>
      </c>
      <c r="BK151" s="156">
        <f t="shared" si="19"/>
        <v>0</v>
      </c>
      <c r="BL151" s="14" t="s">
        <v>211</v>
      </c>
      <c r="BM151" s="155" t="s">
        <v>276</v>
      </c>
    </row>
    <row r="152" spans="1:65" s="2" customFormat="1" ht="14.45" customHeight="1">
      <c r="A152" s="26"/>
      <c r="B152" s="143"/>
      <c r="C152" s="161" t="s">
        <v>207</v>
      </c>
      <c r="D152" s="161" t="s">
        <v>266</v>
      </c>
      <c r="E152" s="162" t="s">
        <v>277</v>
      </c>
      <c r="F152" s="163" t="s">
        <v>278</v>
      </c>
      <c r="G152" s="164" t="s">
        <v>210</v>
      </c>
      <c r="H152" s="165">
        <v>2</v>
      </c>
      <c r="I152" s="166"/>
      <c r="J152" s="166">
        <f t="shared" si="10"/>
        <v>0</v>
      </c>
      <c r="K152" s="167"/>
      <c r="L152" s="168"/>
      <c r="M152" s="169" t="s">
        <v>1</v>
      </c>
      <c r="N152" s="170" t="s">
        <v>37</v>
      </c>
      <c r="O152" s="153">
        <v>0</v>
      </c>
      <c r="P152" s="153">
        <f t="shared" si="11"/>
        <v>0</v>
      </c>
      <c r="Q152" s="153">
        <v>1.4999999999999999E-4</v>
      </c>
      <c r="R152" s="153">
        <f t="shared" si="12"/>
        <v>2.9999999999999997E-4</v>
      </c>
      <c r="S152" s="153">
        <v>0</v>
      </c>
      <c r="T152" s="154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269</v>
      </c>
      <c r="AT152" s="155" t="s">
        <v>266</v>
      </c>
      <c r="AU152" s="155" t="s">
        <v>81</v>
      </c>
      <c r="AY152" s="14" t="s">
        <v>125</v>
      </c>
      <c r="BE152" s="156">
        <f t="shared" si="14"/>
        <v>0</v>
      </c>
      <c r="BF152" s="156">
        <f t="shared" si="15"/>
        <v>0</v>
      </c>
      <c r="BG152" s="156">
        <f t="shared" si="16"/>
        <v>0</v>
      </c>
      <c r="BH152" s="156">
        <f t="shared" si="17"/>
        <v>0</v>
      </c>
      <c r="BI152" s="156">
        <f t="shared" si="18"/>
        <v>0</v>
      </c>
      <c r="BJ152" s="14" t="s">
        <v>79</v>
      </c>
      <c r="BK152" s="156">
        <f t="shared" si="19"/>
        <v>0</v>
      </c>
      <c r="BL152" s="14" t="s">
        <v>211</v>
      </c>
      <c r="BM152" s="155" t="s">
        <v>279</v>
      </c>
    </row>
    <row r="153" spans="1:65" s="2" customFormat="1" ht="24.2" customHeight="1">
      <c r="A153" s="26"/>
      <c r="B153" s="143"/>
      <c r="C153" s="144" t="s">
        <v>213</v>
      </c>
      <c r="D153" s="144" t="s">
        <v>128</v>
      </c>
      <c r="E153" s="145" t="s">
        <v>280</v>
      </c>
      <c r="F153" s="146" t="s">
        <v>281</v>
      </c>
      <c r="G153" s="147" t="s">
        <v>210</v>
      </c>
      <c r="H153" s="148">
        <v>3</v>
      </c>
      <c r="I153" s="149"/>
      <c r="J153" s="149">
        <f t="shared" si="10"/>
        <v>0</v>
      </c>
      <c r="K153" s="150"/>
      <c r="L153" s="27"/>
      <c r="M153" s="151" t="s">
        <v>1</v>
      </c>
      <c r="N153" s="152" t="s">
        <v>37</v>
      </c>
      <c r="O153" s="153">
        <v>0.24299999999999999</v>
      </c>
      <c r="P153" s="153">
        <f t="shared" si="11"/>
        <v>0.72899999999999998</v>
      </c>
      <c r="Q153" s="153">
        <v>0</v>
      </c>
      <c r="R153" s="153">
        <f t="shared" si="12"/>
        <v>0</v>
      </c>
      <c r="S153" s="153">
        <v>0</v>
      </c>
      <c r="T153" s="154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211</v>
      </c>
      <c r="AT153" s="155" t="s">
        <v>128</v>
      </c>
      <c r="AU153" s="155" t="s">
        <v>81</v>
      </c>
      <c r="AY153" s="14" t="s">
        <v>125</v>
      </c>
      <c r="BE153" s="156">
        <f t="shared" si="14"/>
        <v>0</v>
      </c>
      <c r="BF153" s="156">
        <f t="shared" si="15"/>
        <v>0</v>
      </c>
      <c r="BG153" s="156">
        <f t="shared" si="16"/>
        <v>0</v>
      </c>
      <c r="BH153" s="156">
        <f t="shared" si="17"/>
        <v>0</v>
      </c>
      <c r="BI153" s="156">
        <f t="shared" si="18"/>
        <v>0</v>
      </c>
      <c r="BJ153" s="14" t="s">
        <v>79</v>
      </c>
      <c r="BK153" s="156">
        <f t="shared" si="19"/>
        <v>0</v>
      </c>
      <c r="BL153" s="14" t="s">
        <v>211</v>
      </c>
      <c r="BM153" s="155" t="s">
        <v>282</v>
      </c>
    </row>
    <row r="154" spans="1:65" s="2" customFormat="1" ht="24.2" customHeight="1">
      <c r="A154" s="26"/>
      <c r="B154" s="143"/>
      <c r="C154" s="161" t="s">
        <v>8</v>
      </c>
      <c r="D154" s="161" t="s">
        <v>266</v>
      </c>
      <c r="E154" s="162" t="s">
        <v>283</v>
      </c>
      <c r="F154" s="163" t="s">
        <v>284</v>
      </c>
      <c r="G154" s="164" t="s">
        <v>210</v>
      </c>
      <c r="H154" s="165">
        <v>2</v>
      </c>
      <c r="I154" s="166"/>
      <c r="J154" s="166">
        <f t="shared" si="10"/>
        <v>0</v>
      </c>
      <c r="K154" s="167"/>
      <c r="L154" s="168"/>
      <c r="M154" s="169" t="s">
        <v>1</v>
      </c>
      <c r="N154" s="170" t="s">
        <v>37</v>
      </c>
      <c r="O154" s="153">
        <v>0</v>
      </c>
      <c r="P154" s="153">
        <f t="shared" si="11"/>
        <v>0</v>
      </c>
      <c r="Q154" s="153">
        <v>9.2000000000000003E-4</v>
      </c>
      <c r="R154" s="153">
        <f t="shared" si="12"/>
        <v>1.8400000000000001E-3</v>
      </c>
      <c r="S154" s="153">
        <v>0</v>
      </c>
      <c r="T154" s="154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269</v>
      </c>
      <c r="AT154" s="155" t="s">
        <v>266</v>
      </c>
      <c r="AU154" s="155" t="s">
        <v>81</v>
      </c>
      <c r="AY154" s="14" t="s">
        <v>125</v>
      </c>
      <c r="BE154" s="156">
        <f t="shared" si="14"/>
        <v>0</v>
      </c>
      <c r="BF154" s="156">
        <f t="shared" si="15"/>
        <v>0</v>
      </c>
      <c r="BG154" s="156">
        <f t="shared" si="16"/>
        <v>0</v>
      </c>
      <c r="BH154" s="156">
        <f t="shared" si="17"/>
        <v>0</v>
      </c>
      <c r="BI154" s="156">
        <f t="shared" si="18"/>
        <v>0</v>
      </c>
      <c r="BJ154" s="14" t="s">
        <v>79</v>
      </c>
      <c r="BK154" s="156">
        <f t="shared" si="19"/>
        <v>0</v>
      </c>
      <c r="BL154" s="14" t="s">
        <v>211</v>
      </c>
      <c r="BM154" s="155" t="s">
        <v>285</v>
      </c>
    </row>
    <row r="155" spans="1:65" s="2" customFormat="1" ht="24.2" customHeight="1">
      <c r="A155" s="26"/>
      <c r="B155" s="143"/>
      <c r="C155" s="161" t="s">
        <v>211</v>
      </c>
      <c r="D155" s="161" t="s">
        <v>266</v>
      </c>
      <c r="E155" s="162" t="s">
        <v>286</v>
      </c>
      <c r="F155" s="163" t="s">
        <v>287</v>
      </c>
      <c r="G155" s="164" t="s">
        <v>210</v>
      </c>
      <c r="H155" s="165">
        <v>1</v>
      </c>
      <c r="I155" s="166"/>
      <c r="J155" s="166">
        <f t="shared" si="10"/>
        <v>0</v>
      </c>
      <c r="K155" s="167"/>
      <c r="L155" s="168"/>
      <c r="M155" s="169" t="s">
        <v>1</v>
      </c>
      <c r="N155" s="170" t="s">
        <v>37</v>
      </c>
      <c r="O155" s="153">
        <v>0</v>
      </c>
      <c r="P155" s="153">
        <f t="shared" si="11"/>
        <v>0</v>
      </c>
      <c r="Q155" s="153">
        <v>1.23E-3</v>
      </c>
      <c r="R155" s="153">
        <f t="shared" si="12"/>
        <v>1.23E-3</v>
      </c>
      <c r="S155" s="153">
        <v>0</v>
      </c>
      <c r="T155" s="154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269</v>
      </c>
      <c r="AT155" s="155" t="s">
        <v>266</v>
      </c>
      <c r="AU155" s="155" t="s">
        <v>81</v>
      </c>
      <c r="AY155" s="14" t="s">
        <v>125</v>
      </c>
      <c r="BE155" s="156">
        <f t="shared" si="14"/>
        <v>0</v>
      </c>
      <c r="BF155" s="156">
        <f t="shared" si="15"/>
        <v>0</v>
      </c>
      <c r="BG155" s="156">
        <f t="shared" si="16"/>
        <v>0</v>
      </c>
      <c r="BH155" s="156">
        <f t="shared" si="17"/>
        <v>0</v>
      </c>
      <c r="BI155" s="156">
        <f t="shared" si="18"/>
        <v>0</v>
      </c>
      <c r="BJ155" s="14" t="s">
        <v>79</v>
      </c>
      <c r="BK155" s="156">
        <f t="shared" si="19"/>
        <v>0</v>
      </c>
      <c r="BL155" s="14" t="s">
        <v>211</v>
      </c>
      <c r="BM155" s="155" t="s">
        <v>288</v>
      </c>
    </row>
    <row r="156" spans="1:65" s="2" customFormat="1" ht="24.2" customHeight="1">
      <c r="A156" s="26"/>
      <c r="B156" s="143"/>
      <c r="C156" s="144" t="s">
        <v>289</v>
      </c>
      <c r="D156" s="144" t="s">
        <v>128</v>
      </c>
      <c r="E156" s="145" t="s">
        <v>290</v>
      </c>
      <c r="F156" s="146" t="s">
        <v>291</v>
      </c>
      <c r="G156" s="147" t="s">
        <v>157</v>
      </c>
      <c r="H156" s="148">
        <v>5.7000000000000002E-2</v>
      </c>
      <c r="I156" s="149"/>
      <c r="J156" s="149">
        <f t="shared" si="10"/>
        <v>0</v>
      </c>
      <c r="K156" s="150"/>
      <c r="L156" s="27"/>
      <c r="M156" s="151" t="s">
        <v>1</v>
      </c>
      <c r="N156" s="152" t="s">
        <v>37</v>
      </c>
      <c r="O156" s="153">
        <v>2.4209999999999998</v>
      </c>
      <c r="P156" s="153">
        <f t="shared" si="11"/>
        <v>0.13799699999999998</v>
      </c>
      <c r="Q156" s="153">
        <v>0</v>
      </c>
      <c r="R156" s="153">
        <f t="shared" si="12"/>
        <v>0</v>
      </c>
      <c r="S156" s="153">
        <v>0</v>
      </c>
      <c r="T156" s="154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211</v>
      </c>
      <c r="AT156" s="155" t="s">
        <v>128</v>
      </c>
      <c r="AU156" s="155" t="s">
        <v>81</v>
      </c>
      <c r="AY156" s="14" t="s">
        <v>125</v>
      </c>
      <c r="BE156" s="156">
        <f t="shared" si="14"/>
        <v>0</v>
      </c>
      <c r="BF156" s="156">
        <f t="shared" si="15"/>
        <v>0</v>
      </c>
      <c r="BG156" s="156">
        <f t="shared" si="16"/>
        <v>0</v>
      </c>
      <c r="BH156" s="156">
        <f t="shared" si="17"/>
        <v>0</v>
      </c>
      <c r="BI156" s="156">
        <f t="shared" si="18"/>
        <v>0</v>
      </c>
      <c r="BJ156" s="14" t="s">
        <v>79</v>
      </c>
      <c r="BK156" s="156">
        <f t="shared" si="19"/>
        <v>0</v>
      </c>
      <c r="BL156" s="14" t="s">
        <v>211</v>
      </c>
      <c r="BM156" s="155" t="s">
        <v>292</v>
      </c>
    </row>
    <row r="157" spans="1:65" s="12" customFormat="1" ht="22.9" customHeight="1">
      <c r="B157" s="131"/>
      <c r="D157" s="132" t="s">
        <v>71</v>
      </c>
      <c r="E157" s="141" t="s">
        <v>293</v>
      </c>
      <c r="F157" s="141" t="s">
        <v>294</v>
      </c>
      <c r="J157" s="142">
        <f>BK157</f>
        <v>0</v>
      </c>
      <c r="L157" s="131"/>
      <c r="M157" s="135"/>
      <c r="N157" s="136"/>
      <c r="O157" s="136"/>
      <c r="P157" s="137">
        <f>SUM(P158:P159)</f>
        <v>0.92999999999999994</v>
      </c>
      <c r="Q157" s="136"/>
      <c r="R157" s="137">
        <f>SUM(R158:R159)</f>
        <v>1.0499999999999999E-3</v>
      </c>
      <c r="S157" s="136"/>
      <c r="T157" s="138">
        <f>SUM(T158:T159)</f>
        <v>0</v>
      </c>
      <c r="AR157" s="132" t="s">
        <v>81</v>
      </c>
      <c r="AT157" s="139" t="s">
        <v>71</v>
      </c>
      <c r="AU157" s="139" t="s">
        <v>79</v>
      </c>
      <c r="AY157" s="132" t="s">
        <v>125</v>
      </c>
      <c r="BK157" s="140">
        <f>SUM(BK158:BK159)</f>
        <v>0</v>
      </c>
    </row>
    <row r="158" spans="1:65" s="2" customFormat="1" ht="24.2" customHeight="1">
      <c r="A158" s="26"/>
      <c r="B158" s="143"/>
      <c r="C158" s="144" t="s">
        <v>295</v>
      </c>
      <c r="D158" s="144" t="s">
        <v>128</v>
      </c>
      <c r="E158" s="145" t="s">
        <v>296</v>
      </c>
      <c r="F158" s="146" t="s">
        <v>297</v>
      </c>
      <c r="G158" s="147" t="s">
        <v>210</v>
      </c>
      <c r="H158" s="148">
        <v>3</v>
      </c>
      <c r="I158" s="149"/>
      <c r="J158" s="149">
        <f>ROUND(I158*H158,2)</f>
        <v>0</v>
      </c>
      <c r="K158" s="150"/>
      <c r="L158" s="27"/>
      <c r="M158" s="151" t="s">
        <v>1</v>
      </c>
      <c r="N158" s="152" t="s">
        <v>37</v>
      </c>
      <c r="O158" s="153">
        <v>0.31</v>
      </c>
      <c r="P158" s="153">
        <f>O158*H158</f>
        <v>0.92999999999999994</v>
      </c>
      <c r="Q158" s="153">
        <v>0</v>
      </c>
      <c r="R158" s="153">
        <f>Q158*H158</f>
        <v>0</v>
      </c>
      <c r="S158" s="153">
        <v>0</v>
      </c>
      <c r="T158" s="154">
        <f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211</v>
      </c>
      <c r="AT158" s="155" t="s">
        <v>128</v>
      </c>
      <c r="AU158" s="155" t="s">
        <v>81</v>
      </c>
      <c r="AY158" s="14" t="s">
        <v>125</v>
      </c>
      <c r="BE158" s="156">
        <f>IF(N158="základní",J158,0)</f>
        <v>0</v>
      </c>
      <c r="BF158" s="156">
        <f>IF(N158="snížená",J158,0)</f>
        <v>0</v>
      </c>
      <c r="BG158" s="156">
        <f>IF(N158="zákl. přenesená",J158,0)</f>
        <v>0</v>
      </c>
      <c r="BH158" s="156">
        <f>IF(N158="sníž. přenesená",J158,0)</f>
        <v>0</v>
      </c>
      <c r="BI158" s="156">
        <f>IF(N158="nulová",J158,0)</f>
        <v>0</v>
      </c>
      <c r="BJ158" s="14" t="s">
        <v>79</v>
      </c>
      <c r="BK158" s="156">
        <f>ROUND(I158*H158,2)</f>
        <v>0</v>
      </c>
      <c r="BL158" s="14" t="s">
        <v>211</v>
      </c>
      <c r="BM158" s="155" t="s">
        <v>298</v>
      </c>
    </row>
    <row r="159" spans="1:65" s="2" customFormat="1" ht="14.45" customHeight="1">
      <c r="A159" s="26"/>
      <c r="B159" s="143"/>
      <c r="C159" s="161" t="s">
        <v>299</v>
      </c>
      <c r="D159" s="161" t="s">
        <v>266</v>
      </c>
      <c r="E159" s="162" t="s">
        <v>300</v>
      </c>
      <c r="F159" s="163" t="s">
        <v>301</v>
      </c>
      <c r="G159" s="164" t="s">
        <v>210</v>
      </c>
      <c r="H159" s="165">
        <v>3</v>
      </c>
      <c r="I159" s="166"/>
      <c r="J159" s="166">
        <f>ROUND(I159*H159,2)</f>
        <v>0</v>
      </c>
      <c r="K159" s="167"/>
      <c r="L159" s="168"/>
      <c r="M159" s="169" t="s">
        <v>1</v>
      </c>
      <c r="N159" s="170" t="s">
        <v>37</v>
      </c>
      <c r="O159" s="153">
        <v>0</v>
      </c>
      <c r="P159" s="153">
        <f>O159*H159</f>
        <v>0</v>
      </c>
      <c r="Q159" s="153">
        <v>3.5E-4</v>
      </c>
      <c r="R159" s="153">
        <f>Q159*H159</f>
        <v>1.0499999999999999E-3</v>
      </c>
      <c r="S159" s="153">
        <v>0</v>
      </c>
      <c r="T159" s="154">
        <f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269</v>
      </c>
      <c r="AT159" s="155" t="s">
        <v>266</v>
      </c>
      <c r="AU159" s="155" t="s">
        <v>81</v>
      </c>
      <c r="AY159" s="14" t="s">
        <v>125</v>
      </c>
      <c r="BE159" s="156">
        <f>IF(N159="základní",J159,0)</f>
        <v>0</v>
      </c>
      <c r="BF159" s="156">
        <f>IF(N159="snížená",J159,0)</f>
        <v>0</v>
      </c>
      <c r="BG159" s="156">
        <f>IF(N159="zákl. přenesená",J159,0)</f>
        <v>0</v>
      </c>
      <c r="BH159" s="156">
        <f>IF(N159="sníž. přenesená",J159,0)</f>
        <v>0</v>
      </c>
      <c r="BI159" s="156">
        <f>IF(N159="nulová",J159,0)</f>
        <v>0</v>
      </c>
      <c r="BJ159" s="14" t="s">
        <v>79</v>
      </c>
      <c r="BK159" s="156">
        <f>ROUND(I159*H159,2)</f>
        <v>0</v>
      </c>
      <c r="BL159" s="14" t="s">
        <v>211</v>
      </c>
      <c r="BM159" s="155" t="s">
        <v>302</v>
      </c>
    </row>
    <row r="160" spans="1:65" s="12" customFormat="1" ht="22.9" customHeight="1">
      <c r="B160" s="131"/>
      <c r="D160" s="132" t="s">
        <v>71</v>
      </c>
      <c r="E160" s="141" t="s">
        <v>303</v>
      </c>
      <c r="F160" s="141" t="s">
        <v>304</v>
      </c>
      <c r="J160" s="142">
        <f>BK160</f>
        <v>0</v>
      </c>
      <c r="L160" s="131"/>
      <c r="M160" s="135"/>
      <c r="N160" s="136"/>
      <c r="O160" s="136"/>
      <c r="P160" s="137">
        <f>SUM(P161:P169)</f>
        <v>7.3021009999999995</v>
      </c>
      <c r="Q160" s="136"/>
      <c r="R160" s="137">
        <f>SUM(R161:R169)</f>
        <v>0.20745981999999999</v>
      </c>
      <c r="S160" s="136"/>
      <c r="T160" s="138">
        <f>SUM(T161:T169)</f>
        <v>0</v>
      </c>
      <c r="AR160" s="132" t="s">
        <v>81</v>
      </c>
      <c r="AT160" s="139" t="s">
        <v>71</v>
      </c>
      <c r="AU160" s="139" t="s">
        <v>79</v>
      </c>
      <c r="AY160" s="132" t="s">
        <v>125</v>
      </c>
      <c r="BK160" s="140">
        <f>SUM(BK161:BK169)</f>
        <v>0</v>
      </c>
    </row>
    <row r="161" spans="1:65" s="2" customFormat="1" ht="14.45" customHeight="1">
      <c r="A161" s="26"/>
      <c r="B161" s="143"/>
      <c r="C161" s="144" t="s">
        <v>305</v>
      </c>
      <c r="D161" s="144" t="s">
        <v>128</v>
      </c>
      <c r="E161" s="145" t="s">
        <v>306</v>
      </c>
      <c r="F161" s="146" t="s">
        <v>307</v>
      </c>
      <c r="G161" s="147" t="s">
        <v>182</v>
      </c>
      <c r="H161" s="148">
        <v>5.91</v>
      </c>
      <c r="I161" s="149"/>
      <c r="J161" s="149">
        <f t="shared" ref="J161:J169" si="20">ROUND(I161*H161,2)</f>
        <v>0</v>
      </c>
      <c r="K161" s="150"/>
      <c r="L161" s="27"/>
      <c r="M161" s="151" t="s">
        <v>1</v>
      </c>
      <c r="N161" s="152" t="s">
        <v>37</v>
      </c>
      <c r="O161" s="153">
        <v>4.3999999999999997E-2</v>
      </c>
      <c r="P161" s="153">
        <f t="shared" ref="P161:P169" si="21">O161*H161</f>
        <v>0.26003999999999999</v>
      </c>
      <c r="Q161" s="153">
        <v>2.9999999999999997E-4</v>
      </c>
      <c r="R161" s="153">
        <f t="shared" ref="R161:R169" si="22">Q161*H161</f>
        <v>1.7729999999999998E-3</v>
      </c>
      <c r="S161" s="153">
        <v>0</v>
      </c>
      <c r="T161" s="154">
        <f t="shared" ref="T161:T169" si="23">S161*H161</f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211</v>
      </c>
      <c r="AT161" s="155" t="s">
        <v>128</v>
      </c>
      <c r="AU161" s="155" t="s">
        <v>81</v>
      </c>
      <c r="AY161" s="14" t="s">
        <v>125</v>
      </c>
      <c r="BE161" s="156">
        <f t="shared" ref="BE161:BE169" si="24">IF(N161="základní",J161,0)</f>
        <v>0</v>
      </c>
      <c r="BF161" s="156">
        <f t="shared" ref="BF161:BF169" si="25">IF(N161="snížená",J161,0)</f>
        <v>0</v>
      </c>
      <c r="BG161" s="156">
        <f t="shared" ref="BG161:BG169" si="26">IF(N161="zákl. přenesená",J161,0)</f>
        <v>0</v>
      </c>
      <c r="BH161" s="156">
        <f t="shared" ref="BH161:BH169" si="27">IF(N161="sníž. přenesená",J161,0)</f>
        <v>0</v>
      </c>
      <c r="BI161" s="156">
        <f t="shared" ref="BI161:BI169" si="28">IF(N161="nulová",J161,0)</f>
        <v>0</v>
      </c>
      <c r="BJ161" s="14" t="s">
        <v>79</v>
      </c>
      <c r="BK161" s="156">
        <f t="shared" ref="BK161:BK169" si="29">ROUND(I161*H161,2)</f>
        <v>0</v>
      </c>
      <c r="BL161" s="14" t="s">
        <v>211</v>
      </c>
      <c r="BM161" s="155" t="s">
        <v>308</v>
      </c>
    </row>
    <row r="162" spans="1:65" s="2" customFormat="1" ht="14.45" customHeight="1">
      <c r="A162" s="26"/>
      <c r="B162" s="143"/>
      <c r="C162" s="144" t="s">
        <v>7</v>
      </c>
      <c r="D162" s="144" t="s">
        <v>128</v>
      </c>
      <c r="E162" s="145" t="s">
        <v>309</v>
      </c>
      <c r="F162" s="146" t="s">
        <v>310</v>
      </c>
      <c r="G162" s="147" t="s">
        <v>182</v>
      </c>
      <c r="H162" s="148">
        <v>5.91</v>
      </c>
      <c r="I162" s="149"/>
      <c r="J162" s="149">
        <f t="shared" si="20"/>
        <v>0</v>
      </c>
      <c r="K162" s="150"/>
      <c r="L162" s="27"/>
      <c r="M162" s="151" t="s">
        <v>1</v>
      </c>
      <c r="N162" s="152" t="s">
        <v>37</v>
      </c>
      <c r="O162" s="153">
        <v>0.245</v>
      </c>
      <c r="P162" s="153">
        <f t="shared" si="21"/>
        <v>1.4479500000000001</v>
      </c>
      <c r="Q162" s="153">
        <v>7.4999999999999997E-3</v>
      </c>
      <c r="R162" s="153">
        <f t="shared" si="22"/>
        <v>4.4324999999999996E-2</v>
      </c>
      <c r="S162" s="153">
        <v>0</v>
      </c>
      <c r="T162" s="154">
        <f t="shared" si="2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211</v>
      </c>
      <c r="AT162" s="155" t="s">
        <v>128</v>
      </c>
      <c r="AU162" s="155" t="s">
        <v>81</v>
      </c>
      <c r="AY162" s="14" t="s">
        <v>125</v>
      </c>
      <c r="BE162" s="156">
        <f t="shared" si="24"/>
        <v>0</v>
      </c>
      <c r="BF162" s="156">
        <f t="shared" si="25"/>
        <v>0</v>
      </c>
      <c r="BG162" s="156">
        <f t="shared" si="26"/>
        <v>0</v>
      </c>
      <c r="BH162" s="156">
        <f t="shared" si="27"/>
        <v>0</v>
      </c>
      <c r="BI162" s="156">
        <f t="shared" si="28"/>
        <v>0</v>
      </c>
      <c r="BJ162" s="14" t="s">
        <v>79</v>
      </c>
      <c r="BK162" s="156">
        <f t="shared" si="29"/>
        <v>0</v>
      </c>
      <c r="BL162" s="14" t="s">
        <v>211</v>
      </c>
      <c r="BM162" s="155" t="s">
        <v>311</v>
      </c>
    </row>
    <row r="163" spans="1:65" s="2" customFormat="1" ht="24.2" customHeight="1">
      <c r="A163" s="26"/>
      <c r="B163" s="143"/>
      <c r="C163" s="144" t="s">
        <v>312</v>
      </c>
      <c r="D163" s="144" t="s">
        <v>128</v>
      </c>
      <c r="E163" s="145" t="s">
        <v>313</v>
      </c>
      <c r="F163" s="146" t="s">
        <v>314</v>
      </c>
      <c r="G163" s="147" t="s">
        <v>224</v>
      </c>
      <c r="H163" s="148">
        <v>3.9940000000000002</v>
      </c>
      <c r="I163" s="149"/>
      <c r="J163" s="149">
        <f t="shared" si="20"/>
        <v>0</v>
      </c>
      <c r="K163" s="150"/>
      <c r="L163" s="27"/>
      <c r="M163" s="151" t="s">
        <v>1</v>
      </c>
      <c r="N163" s="152" t="s">
        <v>37</v>
      </c>
      <c r="O163" s="153">
        <v>0.20899999999999999</v>
      </c>
      <c r="P163" s="153">
        <f t="shared" si="21"/>
        <v>0.83474599999999999</v>
      </c>
      <c r="Q163" s="153">
        <v>5.8E-4</v>
      </c>
      <c r="R163" s="153">
        <f t="shared" si="22"/>
        <v>2.3165200000000003E-3</v>
      </c>
      <c r="S163" s="153">
        <v>0</v>
      </c>
      <c r="T163" s="154">
        <f t="shared" si="2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211</v>
      </c>
      <c r="AT163" s="155" t="s">
        <v>128</v>
      </c>
      <c r="AU163" s="155" t="s">
        <v>81</v>
      </c>
      <c r="AY163" s="14" t="s">
        <v>125</v>
      </c>
      <c r="BE163" s="156">
        <f t="shared" si="24"/>
        <v>0</v>
      </c>
      <c r="BF163" s="156">
        <f t="shared" si="25"/>
        <v>0</v>
      </c>
      <c r="BG163" s="156">
        <f t="shared" si="26"/>
        <v>0</v>
      </c>
      <c r="BH163" s="156">
        <f t="shared" si="27"/>
        <v>0</v>
      </c>
      <c r="BI163" s="156">
        <f t="shared" si="28"/>
        <v>0</v>
      </c>
      <c r="BJ163" s="14" t="s">
        <v>79</v>
      </c>
      <c r="BK163" s="156">
        <f t="shared" si="29"/>
        <v>0</v>
      </c>
      <c r="BL163" s="14" t="s">
        <v>211</v>
      </c>
      <c r="BM163" s="155" t="s">
        <v>315</v>
      </c>
    </row>
    <row r="164" spans="1:65" s="2" customFormat="1" ht="24.2" customHeight="1">
      <c r="A164" s="26"/>
      <c r="B164" s="143"/>
      <c r="C164" s="161" t="s">
        <v>316</v>
      </c>
      <c r="D164" s="161" t="s">
        <v>266</v>
      </c>
      <c r="E164" s="162" t="s">
        <v>317</v>
      </c>
      <c r="F164" s="163" t="s">
        <v>318</v>
      </c>
      <c r="G164" s="164" t="s">
        <v>182</v>
      </c>
      <c r="H164" s="165">
        <v>0.41899999999999998</v>
      </c>
      <c r="I164" s="166"/>
      <c r="J164" s="166">
        <f t="shared" si="20"/>
        <v>0</v>
      </c>
      <c r="K164" s="167"/>
      <c r="L164" s="168"/>
      <c r="M164" s="169" t="s">
        <v>1</v>
      </c>
      <c r="N164" s="170" t="s">
        <v>37</v>
      </c>
      <c r="O164" s="153">
        <v>0</v>
      </c>
      <c r="P164" s="153">
        <f t="shared" si="21"/>
        <v>0</v>
      </c>
      <c r="Q164" s="153">
        <v>1.9199999999999998E-2</v>
      </c>
      <c r="R164" s="153">
        <f t="shared" si="22"/>
        <v>8.0447999999999995E-3</v>
      </c>
      <c r="S164" s="153">
        <v>0</v>
      </c>
      <c r="T164" s="154">
        <f t="shared" si="2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269</v>
      </c>
      <c r="AT164" s="155" t="s">
        <v>266</v>
      </c>
      <c r="AU164" s="155" t="s">
        <v>81</v>
      </c>
      <c r="AY164" s="14" t="s">
        <v>125</v>
      </c>
      <c r="BE164" s="156">
        <f t="shared" si="24"/>
        <v>0</v>
      </c>
      <c r="BF164" s="156">
        <f t="shared" si="25"/>
        <v>0</v>
      </c>
      <c r="BG164" s="156">
        <f t="shared" si="26"/>
        <v>0</v>
      </c>
      <c r="BH164" s="156">
        <f t="shared" si="27"/>
        <v>0</v>
      </c>
      <c r="BI164" s="156">
        <f t="shared" si="28"/>
        <v>0</v>
      </c>
      <c r="BJ164" s="14" t="s">
        <v>79</v>
      </c>
      <c r="BK164" s="156">
        <f t="shared" si="29"/>
        <v>0</v>
      </c>
      <c r="BL164" s="14" t="s">
        <v>211</v>
      </c>
      <c r="BM164" s="155" t="s">
        <v>319</v>
      </c>
    </row>
    <row r="165" spans="1:65" s="2" customFormat="1" ht="24.2" customHeight="1">
      <c r="A165" s="26"/>
      <c r="B165" s="143"/>
      <c r="C165" s="144" t="s">
        <v>320</v>
      </c>
      <c r="D165" s="144" t="s">
        <v>128</v>
      </c>
      <c r="E165" s="145" t="s">
        <v>321</v>
      </c>
      <c r="F165" s="146" t="s">
        <v>322</v>
      </c>
      <c r="G165" s="147" t="s">
        <v>182</v>
      </c>
      <c r="H165" s="148">
        <v>5.91</v>
      </c>
      <c r="I165" s="149"/>
      <c r="J165" s="149">
        <f t="shared" si="20"/>
        <v>0</v>
      </c>
      <c r="K165" s="150"/>
      <c r="L165" s="27"/>
      <c r="M165" s="151" t="s">
        <v>1</v>
      </c>
      <c r="N165" s="152" t="s">
        <v>37</v>
      </c>
      <c r="O165" s="153">
        <v>0.63100000000000001</v>
      </c>
      <c r="P165" s="153">
        <f t="shared" si="21"/>
        <v>3.7292100000000001</v>
      </c>
      <c r="Q165" s="153">
        <v>6.3499999999999997E-3</v>
      </c>
      <c r="R165" s="153">
        <f t="shared" si="22"/>
        <v>3.7528499999999999E-2</v>
      </c>
      <c r="S165" s="153">
        <v>0</v>
      </c>
      <c r="T165" s="154">
        <f t="shared" si="2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211</v>
      </c>
      <c r="AT165" s="155" t="s">
        <v>128</v>
      </c>
      <c r="AU165" s="155" t="s">
        <v>81</v>
      </c>
      <c r="AY165" s="14" t="s">
        <v>125</v>
      </c>
      <c r="BE165" s="156">
        <f t="shared" si="24"/>
        <v>0</v>
      </c>
      <c r="BF165" s="156">
        <f t="shared" si="25"/>
        <v>0</v>
      </c>
      <c r="BG165" s="156">
        <f t="shared" si="26"/>
        <v>0</v>
      </c>
      <c r="BH165" s="156">
        <f t="shared" si="27"/>
        <v>0</v>
      </c>
      <c r="BI165" s="156">
        <f t="shared" si="28"/>
        <v>0</v>
      </c>
      <c r="BJ165" s="14" t="s">
        <v>79</v>
      </c>
      <c r="BK165" s="156">
        <f t="shared" si="29"/>
        <v>0</v>
      </c>
      <c r="BL165" s="14" t="s">
        <v>211</v>
      </c>
      <c r="BM165" s="155" t="s">
        <v>323</v>
      </c>
    </row>
    <row r="166" spans="1:65" s="2" customFormat="1" ht="24.2" customHeight="1">
      <c r="A166" s="26"/>
      <c r="B166" s="143"/>
      <c r="C166" s="161" t="s">
        <v>324</v>
      </c>
      <c r="D166" s="161" t="s">
        <v>266</v>
      </c>
      <c r="E166" s="162" t="s">
        <v>317</v>
      </c>
      <c r="F166" s="163" t="s">
        <v>318</v>
      </c>
      <c r="G166" s="164" t="s">
        <v>182</v>
      </c>
      <c r="H166" s="165">
        <v>5.91</v>
      </c>
      <c r="I166" s="166"/>
      <c r="J166" s="166">
        <f t="shared" si="20"/>
        <v>0</v>
      </c>
      <c r="K166" s="167"/>
      <c r="L166" s="168"/>
      <c r="M166" s="169" t="s">
        <v>1</v>
      </c>
      <c r="N166" s="170" t="s">
        <v>37</v>
      </c>
      <c r="O166" s="153">
        <v>0</v>
      </c>
      <c r="P166" s="153">
        <f t="shared" si="21"/>
        <v>0</v>
      </c>
      <c r="Q166" s="153">
        <v>1.9199999999999998E-2</v>
      </c>
      <c r="R166" s="153">
        <f t="shared" si="22"/>
        <v>0.11347199999999999</v>
      </c>
      <c r="S166" s="153">
        <v>0</v>
      </c>
      <c r="T166" s="154">
        <f t="shared" si="2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269</v>
      </c>
      <c r="AT166" s="155" t="s">
        <v>266</v>
      </c>
      <c r="AU166" s="155" t="s">
        <v>81</v>
      </c>
      <c r="AY166" s="14" t="s">
        <v>125</v>
      </c>
      <c r="BE166" s="156">
        <f t="shared" si="24"/>
        <v>0</v>
      </c>
      <c r="BF166" s="156">
        <f t="shared" si="25"/>
        <v>0</v>
      </c>
      <c r="BG166" s="156">
        <f t="shared" si="26"/>
        <v>0</v>
      </c>
      <c r="BH166" s="156">
        <f t="shared" si="27"/>
        <v>0</v>
      </c>
      <c r="BI166" s="156">
        <f t="shared" si="28"/>
        <v>0</v>
      </c>
      <c r="BJ166" s="14" t="s">
        <v>79</v>
      </c>
      <c r="BK166" s="156">
        <f t="shared" si="29"/>
        <v>0</v>
      </c>
      <c r="BL166" s="14" t="s">
        <v>211</v>
      </c>
      <c r="BM166" s="155" t="s">
        <v>325</v>
      </c>
    </row>
    <row r="167" spans="1:65" s="2" customFormat="1" ht="24.2" customHeight="1">
      <c r="A167" s="26"/>
      <c r="B167" s="143"/>
      <c r="C167" s="144" t="s">
        <v>326</v>
      </c>
      <c r="D167" s="144" t="s">
        <v>128</v>
      </c>
      <c r="E167" s="145" t="s">
        <v>327</v>
      </c>
      <c r="F167" s="146" t="s">
        <v>328</v>
      </c>
      <c r="G167" s="147" t="s">
        <v>182</v>
      </c>
      <c r="H167" s="148">
        <v>5.91</v>
      </c>
      <c r="I167" s="149"/>
      <c r="J167" s="149">
        <f t="shared" si="20"/>
        <v>0</v>
      </c>
      <c r="K167" s="150"/>
      <c r="L167" s="27"/>
      <c r="M167" s="151" t="s">
        <v>1</v>
      </c>
      <c r="N167" s="152" t="s">
        <v>37</v>
      </c>
      <c r="O167" s="153">
        <v>0.03</v>
      </c>
      <c r="P167" s="153">
        <f t="shared" si="21"/>
        <v>0.17729999999999999</v>
      </c>
      <c r="Q167" s="153">
        <v>0</v>
      </c>
      <c r="R167" s="153">
        <f t="shared" si="22"/>
        <v>0</v>
      </c>
      <c r="S167" s="153">
        <v>0</v>
      </c>
      <c r="T167" s="154">
        <f t="shared" si="2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211</v>
      </c>
      <c r="AT167" s="155" t="s">
        <v>128</v>
      </c>
      <c r="AU167" s="155" t="s">
        <v>81</v>
      </c>
      <c r="AY167" s="14" t="s">
        <v>125</v>
      </c>
      <c r="BE167" s="156">
        <f t="shared" si="24"/>
        <v>0</v>
      </c>
      <c r="BF167" s="156">
        <f t="shared" si="25"/>
        <v>0</v>
      </c>
      <c r="BG167" s="156">
        <f t="shared" si="26"/>
        <v>0</v>
      </c>
      <c r="BH167" s="156">
        <f t="shared" si="27"/>
        <v>0</v>
      </c>
      <c r="BI167" s="156">
        <f t="shared" si="28"/>
        <v>0</v>
      </c>
      <c r="BJ167" s="14" t="s">
        <v>79</v>
      </c>
      <c r="BK167" s="156">
        <f t="shared" si="29"/>
        <v>0</v>
      </c>
      <c r="BL167" s="14" t="s">
        <v>211</v>
      </c>
      <c r="BM167" s="155" t="s">
        <v>329</v>
      </c>
    </row>
    <row r="168" spans="1:65" s="2" customFormat="1" ht="37.9" customHeight="1">
      <c r="A168" s="26"/>
      <c r="B168" s="143"/>
      <c r="C168" s="144" t="s">
        <v>330</v>
      </c>
      <c r="D168" s="144" t="s">
        <v>128</v>
      </c>
      <c r="E168" s="145" t="s">
        <v>331</v>
      </c>
      <c r="F168" s="146" t="s">
        <v>332</v>
      </c>
      <c r="G168" s="147" t="s">
        <v>182</v>
      </c>
      <c r="H168" s="148">
        <v>5.91</v>
      </c>
      <c r="I168" s="149"/>
      <c r="J168" s="149">
        <f t="shared" si="20"/>
        <v>0</v>
      </c>
      <c r="K168" s="150"/>
      <c r="L168" s="27"/>
      <c r="M168" s="151" t="s">
        <v>1</v>
      </c>
      <c r="N168" s="152" t="s">
        <v>37</v>
      </c>
      <c r="O168" s="153">
        <v>0.1</v>
      </c>
      <c r="P168" s="153">
        <f t="shared" si="21"/>
        <v>0.59100000000000008</v>
      </c>
      <c r="Q168" s="153">
        <v>0</v>
      </c>
      <c r="R168" s="153">
        <f t="shared" si="22"/>
        <v>0</v>
      </c>
      <c r="S168" s="153">
        <v>0</v>
      </c>
      <c r="T168" s="154">
        <f t="shared" si="2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211</v>
      </c>
      <c r="AT168" s="155" t="s">
        <v>128</v>
      </c>
      <c r="AU168" s="155" t="s">
        <v>81</v>
      </c>
      <c r="AY168" s="14" t="s">
        <v>125</v>
      </c>
      <c r="BE168" s="156">
        <f t="shared" si="24"/>
        <v>0</v>
      </c>
      <c r="BF168" s="156">
        <f t="shared" si="25"/>
        <v>0</v>
      </c>
      <c r="BG168" s="156">
        <f t="shared" si="26"/>
        <v>0</v>
      </c>
      <c r="BH168" s="156">
        <f t="shared" si="27"/>
        <v>0</v>
      </c>
      <c r="BI168" s="156">
        <f t="shared" si="28"/>
        <v>0</v>
      </c>
      <c r="BJ168" s="14" t="s">
        <v>79</v>
      </c>
      <c r="BK168" s="156">
        <f t="shared" si="29"/>
        <v>0</v>
      </c>
      <c r="BL168" s="14" t="s">
        <v>211</v>
      </c>
      <c r="BM168" s="155" t="s">
        <v>333</v>
      </c>
    </row>
    <row r="169" spans="1:65" s="2" customFormat="1" ht="24.2" customHeight="1">
      <c r="A169" s="26"/>
      <c r="B169" s="143"/>
      <c r="C169" s="144" t="s">
        <v>334</v>
      </c>
      <c r="D169" s="144" t="s">
        <v>128</v>
      </c>
      <c r="E169" s="145" t="s">
        <v>335</v>
      </c>
      <c r="F169" s="146" t="s">
        <v>336</v>
      </c>
      <c r="G169" s="147" t="s">
        <v>157</v>
      </c>
      <c r="H169" s="148">
        <v>0.20699999999999999</v>
      </c>
      <c r="I169" s="149"/>
      <c r="J169" s="149">
        <f t="shared" si="20"/>
        <v>0</v>
      </c>
      <c r="K169" s="150"/>
      <c r="L169" s="27"/>
      <c r="M169" s="151" t="s">
        <v>1</v>
      </c>
      <c r="N169" s="152" t="s">
        <v>37</v>
      </c>
      <c r="O169" s="153">
        <v>1.2649999999999999</v>
      </c>
      <c r="P169" s="153">
        <f t="shared" si="21"/>
        <v>0.26185499999999995</v>
      </c>
      <c r="Q169" s="153">
        <v>0</v>
      </c>
      <c r="R169" s="153">
        <f t="shared" si="22"/>
        <v>0</v>
      </c>
      <c r="S169" s="153">
        <v>0</v>
      </c>
      <c r="T169" s="154">
        <f t="shared" si="2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211</v>
      </c>
      <c r="AT169" s="155" t="s">
        <v>128</v>
      </c>
      <c r="AU169" s="155" t="s">
        <v>81</v>
      </c>
      <c r="AY169" s="14" t="s">
        <v>125</v>
      </c>
      <c r="BE169" s="156">
        <f t="shared" si="24"/>
        <v>0</v>
      </c>
      <c r="BF169" s="156">
        <f t="shared" si="25"/>
        <v>0</v>
      </c>
      <c r="BG169" s="156">
        <f t="shared" si="26"/>
        <v>0</v>
      </c>
      <c r="BH169" s="156">
        <f t="shared" si="27"/>
        <v>0</v>
      </c>
      <c r="BI169" s="156">
        <f t="shared" si="28"/>
        <v>0</v>
      </c>
      <c r="BJ169" s="14" t="s">
        <v>79</v>
      </c>
      <c r="BK169" s="156">
        <f t="shared" si="29"/>
        <v>0</v>
      </c>
      <c r="BL169" s="14" t="s">
        <v>211</v>
      </c>
      <c r="BM169" s="155" t="s">
        <v>337</v>
      </c>
    </row>
    <row r="170" spans="1:65" s="12" customFormat="1" ht="22.9" customHeight="1">
      <c r="B170" s="131"/>
      <c r="D170" s="132" t="s">
        <v>71</v>
      </c>
      <c r="E170" s="141" t="s">
        <v>338</v>
      </c>
      <c r="F170" s="141" t="s">
        <v>339</v>
      </c>
      <c r="J170" s="142">
        <f>BK170</f>
        <v>0</v>
      </c>
      <c r="L170" s="131"/>
      <c r="M170" s="135"/>
      <c r="N170" s="136"/>
      <c r="O170" s="136"/>
      <c r="P170" s="137">
        <f>SUM(P171:P175)</f>
        <v>14.135983</v>
      </c>
      <c r="Q170" s="136"/>
      <c r="R170" s="137">
        <f>SUM(R171:R175)</f>
        <v>0.31112669999999998</v>
      </c>
      <c r="S170" s="136"/>
      <c r="T170" s="138">
        <f>SUM(T171:T175)</f>
        <v>0</v>
      </c>
      <c r="AR170" s="132" t="s">
        <v>81</v>
      </c>
      <c r="AT170" s="139" t="s">
        <v>71</v>
      </c>
      <c r="AU170" s="139" t="s">
        <v>79</v>
      </c>
      <c r="AY170" s="132" t="s">
        <v>125</v>
      </c>
      <c r="BK170" s="140">
        <f>SUM(BK171:BK175)</f>
        <v>0</v>
      </c>
    </row>
    <row r="171" spans="1:65" s="2" customFormat="1" ht="24.2" customHeight="1">
      <c r="A171" s="26"/>
      <c r="B171" s="143"/>
      <c r="C171" s="144" t="s">
        <v>340</v>
      </c>
      <c r="D171" s="144" t="s">
        <v>128</v>
      </c>
      <c r="E171" s="145" t="s">
        <v>341</v>
      </c>
      <c r="F171" s="146" t="s">
        <v>342</v>
      </c>
      <c r="G171" s="147" t="s">
        <v>182</v>
      </c>
      <c r="H171" s="148">
        <v>15.372</v>
      </c>
      <c r="I171" s="149"/>
      <c r="J171" s="149">
        <f>ROUND(I171*H171,2)</f>
        <v>0</v>
      </c>
      <c r="K171" s="150"/>
      <c r="L171" s="27"/>
      <c r="M171" s="151" t="s">
        <v>1</v>
      </c>
      <c r="N171" s="152" t="s">
        <v>37</v>
      </c>
      <c r="O171" s="153">
        <v>0.66400000000000003</v>
      </c>
      <c r="P171" s="153">
        <f>O171*H171</f>
        <v>10.207008</v>
      </c>
      <c r="Q171" s="153">
        <v>6.0499999999999998E-3</v>
      </c>
      <c r="R171" s="153">
        <f>Q171*H171</f>
        <v>9.3000600000000003E-2</v>
      </c>
      <c r="S171" s="153">
        <v>0</v>
      </c>
      <c r="T171" s="154">
        <f>S171*H171</f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211</v>
      </c>
      <c r="AT171" s="155" t="s">
        <v>128</v>
      </c>
      <c r="AU171" s="155" t="s">
        <v>81</v>
      </c>
      <c r="AY171" s="14" t="s">
        <v>125</v>
      </c>
      <c r="BE171" s="156">
        <f>IF(N171="základní",J171,0)</f>
        <v>0</v>
      </c>
      <c r="BF171" s="156">
        <f>IF(N171="snížená",J171,0)</f>
        <v>0</v>
      </c>
      <c r="BG171" s="156">
        <f>IF(N171="zákl. přenesená",J171,0)</f>
        <v>0</v>
      </c>
      <c r="BH171" s="156">
        <f>IF(N171="sníž. přenesená",J171,0)</f>
        <v>0</v>
      </c>
      <c r="BI171" s="156">
        <f>IF(N171="nulová",J171,0)</f>
        <v>0</v>
      </c>
      <c r="BJ171" s="14" t="s">
        <v>79</v>
      </c>
      <c r="BK171" s="156">
        <f>ROUND(I171*H171,2)</f>
        <v>0</v>
      </c>
      <c r="BL171" s="14" t="s">
        <v>211</v>
      </c>
      <c r="BM171" s="155" t="s">
        <v>343</v>
      </c>
    </row>
    <row r="172" spans="1:65" s="2" customFormat="1" ht="14.45" customHeight="1">
      <c r="A172" s="26"/>
      <c r="B172" s="143"/>
      <c r="C172" s="161" t="s">
        <v>344</v>
      </c>
      <c r="D172" s="161" t="s">
        <v>266</v>
      </c>
      <c r="E172" s="162" t="s">
        <v>345</v>
      </c>
      <c r="F172" s="163" t="s">
        <v>346</v>
      </c>
      <c r="G172" s="164" t="s">
        <v>182</v>
      </c>
      <c r="H172" s="165">
        <v>16.908999999999999</v>
      </c>
      <c r="I172" s="166"/>
      <c r="J172" s="166">
        <f>ROUND(I172*H172,2)</f>
        <v>0</v>
      </c>
      <c r="K172" s="167"/>
      <c r="L172" s="168"/>
      <c r="M172" s="169" t="s">
        <v>1</v>
      </c>
      <c r="N172" s="170" t="s">
        <v>37</v>
      </c>
      <c r="O172" s="153">
        <v>0</v>
      </c>
      <c r="P172" s="153">
        <f>O172*H172</f>
        <v>0</v>
      </c>
      <c r="Q172" s="153">
        <v>1.29E-2</v>
      </c>
      <c r="R172" s="153">
        <f>Q172*H172</f>
        <v>0.21812609999999999</v>
      </c>
      <c r="S172" s="153">
        <v>0</v>
      </c>
      <c r="T172" s="154">
        <f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269</v>
      </c>
      <c r="AT172" s="155" t="s">
        <v>266</v>
      </c>
      <c r="AU172" s="155" t="s">
        <v>81</v>
      </c>
      <c r="AY172" s="14" t="s">
        <v>125</v>
      </c>
      <c r="BE172" s="156">
        <f>IF(N172="základní",J172,0)</f>
        <v>0</v>
      </c>
      <c r="BF172" s="156">
        <f>IF(N172="snížená",J172,0)</f>
        <v>0</v>
      </c>
      <c r="BG172" s="156">
        <f>IF(N172="zákl. přenesená",J172,0)</f>
        <v>0</v>
      </c>
      <c r="BH172" s="156">
        <f>IF(N172="sníž. přenesená",J172,0)</f>
        <v>0</v>
      </c>
      <c r="BI172" s="156">
        <f>IF(N172="nulová",J172,0)</f>
        <v>0</v>
      </c>
      <c r="BJ172" s="14" t="s">
        <v>79</v>
      </c>
      <c r="BK172" s="156">
        <f>ROUND(I172*H172,2)</f>
        <v>0</v>
      </c>
      <c r="BL172" s="14" t="s">
        <v>211</v>
      </c>
      <c r="BM172" s="155" t="s">
        <v>347</v>
      </c>
    </row>
    <row r="173" spans="1:65" s="2" customFormat="1" ht="24.2" customHeight="1">
      <c r="A173" s="26"/>
      <c r="B173" s="143"/>
      <c r="C173" s="144" t="s">
        <v>348</v>
      </c>
      <c r="D173" s="144" t="s">
        <v>128</v>
      </c>
      <c r="E173" s="145" t="s">
        <v>349</v>
      </c>
      <c r="F173" s="146" t="s">
        <v>350</v>
      </c>
      <c r="G173" s="147" t="s">
        <v>182</v>
      </c>
      <c r="H173" s="148">
        <v>15.372</v>
      </c>
      <c r="I173" s="149"/>
      <c r="J173" s="149">
        <f>ROUND(I173*H173,2)</f>
        <v>0</v>
      </c>
      <c r="K173" s="150"/>
      <c r="L173" s="27"/>
      <c r="M173" s="151" t="s">
        <v>1</v>
      </c>
      <c r="N173" s="152" t="s">
        <v>37</v>
      </c>
      <c r="O173" s="153">
        <v>0.13</v>
      </c>
      <c r="P173" s="153">
        <f>O173*H173</f>
        <v>1.9983600000000001</v>
      </c>
      <c r="Q173" s="153">
        <v>0</v>
      </c>
      <c r="R173" s="153">
        <f>Q173*H173</f>
        <v>0</v>
      </c>
      <c r="S173" s="153">
        <v>0</v>
      </c>
      <c r="T173" s="154">
        <f>S173*H173</f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211</v>
      </c>
      <c r="AT173" s="155" t="s">
        <v>128</v>
      </c>
      <c r="AU173" s="155" t="s">
        <v>81</v>
      </c>
      <c r="AY173" s="14" t="s">
        <v>125</v>
      </c>
      <c r="BE173" s="156">
        <f>IF(N173="základní",J173,0)</f>
        <v>0</v>
      </c>
      <c r="BF173" s="156">
        <f>IF(N173="snížená",J173,0)</f>
        <v>0</v>
      </c>
      <c r="BG173" s="156">
        <f>IF(N173="zákl. přenesená",J173,0)</f>
        <v>0</v>
      </c>
      <c r="BH173" s="156">
        <f>IF(N173="sníž. přenesená",J173,0)</f>
        <v>0</v>
      </c>
      <c r="BI173" s="156">
        <f>IF(N173="nulová",J173,0)</f>
        <v>0</v>
      </c>
      <c r="BJ173" s="14" t="s">
        <v>79</v>
      </c>
      <c r="BK173" s="156">
        <f>ROUND(I173*H173,2)</f>
        <v>0</v>
      </c>
      <c r="BL173" s="14" t="s">
        <v>211</v>
      </c>
      <c r="BM173" s="155" t="s">
        <v>351</v>
      </c>
    </row>
    <row r="174" spans="1:65" s="2" customFormat="1" ht="24.2" customHeight="1">
      <c r="A174" s="26"/>
      <c r="B174" s="143"/>
      <c r="C174" s="144" t="s">
        <v>269</v>
      </c>
      <c r="D174" s="144" t="s">
        <v>128</v>
      </c>
      <c r="E174" s="145" t="s">
        <v>352</v>
      </c>
      <c r="F174" s="146" t="s">
        <v>353</v>
      </c>
      <c r="G174" s="147" t="s">
        <v>182</v>
      </c>
      <c r="H174" s="148">
        <v>15.372</v>
      </c>
      <c r="I174" s="149"/>
      <c r="J174" s="149">
        <f>ROUND(I174*H174,2)</f>
        <v>0</v>
      </c>
      <c r="K174" s="150"/>
      <c r="L174" s="27"/>
      <c r="M174" s="151" t="s">
        <v>1</v>
      </c>
      <c r="N174" s="152" t="s">
        <v>37</v>
      </c>
      <c r="O174" s="153">
        <v>0.1</v>
      </c>
      <c r="P174" s="153">
        <f>O174*H174</f>
        <v>1.5372000000000001</v>
      </c>
      <c r="Q174" s="153">
        <v>0</v>
      </c>
      <c r="R174" s="153">
        <f>Q174*H174</f>
        <v>0</v>
      </c>
      <c r="S174" s="153">
        <v>0</v>
      </c>
      <c r="T174" s="154">
        <f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211</v>
      </c>
      <c r="AT174" s="155" t="s">
        <v>128</v>
      </c>
      <c r="AU174" s="155" t="s">
        <v>81</v>
      </c>
      <c r="AY174" s="14" t="s">
        <v>125</v>
      </c>
      <c r="BE174" s="156">
        <f>IF(N174="základní",J174,0)</f>
        <v>0</v>
      </c>
      <c r="BF174" s="156">
        <f>IF(N174="snížená",J174,0)</f>
        <v>0</v>
      </c>
      <c r="BG174" s="156">
        <f>IF(N174="zákl. přenesená",J174,0)</f>
        <v>0</v>
      </c>
      <c r="BH174" s="156">
        <f>IF(N174="sníž. přenesená",J174,0)</f>
        <v>0</v>
      </c>
      <c r="BI174" s="156">
        <f>IF(N174="nulová",J174,0)</f>
        <v>0</v>
      </c>
      <c r="BJ174" s="14" t="s">
        <v>79</v>
      </c>
      <c r="BK174" s="156">
        <f>ROUND(I174*H174,2)</f>
        <v>0</v>
      </c>
      <c r="BL174" s="14" t="s">
        <v>211</v>
      </c>
      <c r="BM174" s="155" t="s">
        <v>354</v>
      </c>
    </row>
    <row r="175" spans="1:65" s="2" customFormat="1" ht="24.2" customHeight="1">
      <c r="A175" s="26"/>
      <c r="B175" s="143"/>
      <c r="C175" s="144" t="s">
        <v>355</v>
      </c>
      <c r="D175" s="144" t="s">
        <v>128</v>
      </c>
      <c r="E175" s="145" t="s">
        <v>356</v>
      </c>
      <c r="F175" s="146" t="s">
        <v>357</v>
      </c>
      <c r="G175" s="147" t="s">
        <v>157</v>
      </c>
      <c r="H175" s="148">
        <v>0.311</v>
      </c>
      <c r="I175" s="149"/>
      <c r="J175" s="149">
        <f>ROUND(I175*H175,2)</f>
        <v>0</v>
      </c>
      <c r="K175" s="150"/>
      <c r="L175" s="27"/>
      <c r="M175" s="151" t="s">
        <v>1</v>
      </c>
      <c r="N175" s="152" t="s">
        <v>37</v>
      </c>
      <c r="O175" s="153">
        <v>1.2649999999999999</v>
      </c>
      <c r="P175" s="153">
        <f>O175*H175</f>
        <v>0.39341499999999996</v>
      </c>
      <c r="Q175" s="153">
        <v>0</v>
      </c>
      <c r="R175" s="153">
        <f>Q175*H175</f>
        <v>0</v>
      </c>
      <c r="S175" s="153">
        <v>0</v>
      </c>
      <c r="T175" s="154">
        <f>S175*H175</f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211</v>
      </c>
      <c r="AT175" s="155" t="s">
        <v>128</v>
      </c>
      <c r="AU175" s="155" t="s">
        <v>81</v>
      </c>
      <c r="AY175" s="14" t="s">
        <v>125</v>
      </c>
      <c r="BE175" s="156">
        <f>IF(N175="základní",J175,0)</f>
        <v>0</v>
      </c>
      <c r="BF175" s="156">
        <f>IF(N175="snížená",J175,0)</f>
        <v>0</v>
      </c>
      <c r="BG175" s="156">
        <f>IF(N175="zákl. přenesená",J175,0)</f>
        <v>0</v>
      </c>
      <c r="BH175" s="156">
        <f>IF(N175="sníž. přenesená",J175,0)</f>
        <v>0</v>
      </c>
      <c r="BI175" s="156">
        <f>IF(N175="nulová",J175,0)</f>
        <v>0</v>
      </c>
      <c r="BJ175" s="14" t="s">
        <v>79</v>
      </c>
      <c r="BK175" s="156">
        <f>ROUND(I175*H175,2)</f>
        <v>0</v>
      </c>
      <c r="BL175" s="14" t="s">
        <v>211</v>
      </c>
      <c r="BM175" s="155" t="s">
        <v>358</v>
      </c>
    </row>
    <row r="176" spans="1:65" s="12" customFormat="1" ht="22.9" customHeight="1">
      <c r="B176" s="131"/>
      <c r="D176" s="132" t="s">
        <v>71</v>
      </c>
      <c r="E176" s="141" t="s">
        <v>359</v>
      </c>
      <c r="F176" s="141" t="s">
        <v>360</v>
      </c>
      <c r="J176" s="142">
        <f>BK176</f>
        <v>0</v>
      </c>
      <c r="L176" s="131"/>
      <c r="M176" s="135"/>
      <c r="N176" s="136"/>
      <c r="O176" s="136"/>
      <c r="P176" s="137">
        <f>SUM(P177:P179)</f>
        <v>2.9316</v>
      </c>
      <c r="Q176" s="136"/>
      <c r="R176" s="137">
        <f>SUM(R177:R179)</f>
        <v>1.2180000000000001E-3</v>
      </c>
      <c r="S176" s="136"/>
      <c r="T176" s="138">
        <f>SUM(T177:T179)</f>
        <v>0</v>
      </c>
      <c r="AR176" s="132" t="s">
        <v>81</v>
      </c>
      <c r="AT176" s="139" t="s">
        <v>71</v>
      </c>
      <c r="AU176" s="139" t="s">
        <v>79</v>
      </c>
      <c r="AY176" s="132" t="s">
        <v>125</v>
      </c>
      <c r="BK176" s="140">
        <f>SUM(BK177:BK179)</f>
        <v>0</v>
      </c>
    </row>
    <row r="177" spans="1:65" s="2" customFormat="1" ht="24.2" customHeight="1">
      <c r="A177" s="26"/>
      <c r="B177" s="143"/>
      <c r="C177" s="144" t="s">
        <v>361</v>
      </c>
      <c r="D177" s="144" t="s">
        <v>128</v>
      </c>
      <c r="E177" s="145" t="s">
        <v>362</v>
      </c>
      <c r="F177" s="146" t="s">
        <v>363</v>
      </c>
      <c r="G177" s="147" t="s">
        <v>182</v>
      </c>
      <c r="H177" s="148">
        <v>4.2</v>
      </c>
      <c r="I177" s="149"/>
      <c r="J177" s="149">
        <f>ROUND(I177*H177,2)</f>
        <v>0</v>
      </c>
      <c r="K177" s="150"/>
      <c r="L177" s="27"/>
      <c r="M177" s="151" t="s">
        <v>1</v>
      </c>
      <c r="N177" s="152" t="s">
        <v>37</v>
      </c>
      <c r="O177" s="153">
        <v>0.34200000000000003</v>
      </c>
      <c r="P177" s="153">
        <f>O177*H177</f>
        <v>1.4364000000000001</v>
      </c>
      <c r="Q177" s="153">
        <v>0</v>
      </c>
      <c r="R177" s="153">
        <f>Q177*H177</f>
        <v>0</v>
      </c>
      <c r="S177" s="153">
        <v>0</v>
      </c>
      <c r="T177" s="154">
        <f>S177*H177</f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211</v>
      </c>
      <c r="AT177" s="155" t="s">
        <v>128</v>
      </c>
      <c r="AU177" s="155" t="s">
        <v>81</v>
      </c>
      <c r="AY177" s="14" t="s">
        <v>125</v>
      </c>
      <c r="BE177" s="156">
        <f>IF(N177="základní",J177,0)</f>
        <v>0</v>
      </c>
      <c r="BF177" s="156">
        <f>IF(N177="snížená",J177,0)</f>
        <v>0</v>
      </c>
      <c r="BG177" s="156">
        <f>IF(N177="zákl. přenesená",J177,0)</f>
        <v>0</v>
      </c>
      <c r="BH177" s="156">
        <f>IF(N177="sníž. přenesená",J177,0)</f>
        <v>0</v>
      </c>
      <c r="BI177" s="156">
        <f>IF(N177="nulová",J177,0)</f>
        <v>0</v>
      </c>
      <c r="BJ177" s="14" t="s">
        <v>79</v>
      </c>
      <c r="BK177" s="156">
        <f>ROUND(I177*H177,2)</f>
        <v>0</v>
      </c>
      <c r="BL177" s="14" t="s">
        <v>211</v>
      </c>
      <c r="BM177" s="155" t="s">
        <v>364</v>
      </c>
    </row>
    <row r="178" spans="1:65" s="2" customFormat="1" ht="24.2" customHeight="1">
      <c r="A178" s="26"/>
      <c r="B178" s="143"/>
      <c r="C178" s="144" t="s">
        <v>365</v>
      </c>
      <c r="D178" s="144" t="s">
        <v>128</v>
      </c>
      <c r="E178" s="145" t="s">
        <v>366</v>
      </c>
      <c r="F178" s="146" t="s">
        <v>367</v>
      </c>
      <c r="G178" s="147" t="s">
        <v>182</v>
      </c>
      <c r="H178" s="148">
        <v>4.2</v>
      </c>
      <c r="I178" s="149"/>
      <c r="J178" s="149">
        <f>ROUND(I178*H178,2)</f>
        <v>0</v>
      </c>
      <c r="K178" s="150"/>
      <c r="L178" s="27"/>
      <c r="M178" s="151" t="s">
        <v>1</v>
      </c>
      <c r="N178" s="152" t="s">
        <v>37</v>
      </c>
      <c r="O178" s="153">
        <v>0.184</v>
      </c>
      <c r="P178" s="153">
        <f>O178*H178</f>
        <v>0.77280000000000004</v>
      </c>
      <c r="Q178" s="153">
        <v>1.7000000000000001E-4</v>
      </c>
      <c r="R178" s="153">
        <f>Q178*H178</f>
        <v>7.1400000000000012E-4</v>
      </c>
      <c r="S178" s="153">
        <v>0</v>
      </c>
      <c r="T178" s="154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5" t="s">
        <v>211</v>
      </c>
      <c r="AT178" s="155" t="s">
        <v>128</v>
      </c>
      <c r="AU178" s="155" t="s">
        <v>81</v>
      </c>
      <c r="AY178" s="14" t="s">
        <v>125</v>
      </c>
      <c r="BE178" s="156">
        <f>IF(N178="základní",J178,0)</f>
        <v>0</v>
      </c>
      <c r="BF178" s="156">
        <f>IF(N178="snížená",J178,0)</f>
        <v>0</v>
      </c>
      <c r="BG178" s="156">
        <f>IF(N178="zákl. přenesená",J178,0)</f>
        <v>0</v>
      </c>
      <c r="BH178" s="156">
        <f>IF(N178="sníž. přenesená",J178,0)</f>
        <v>0</v>
      </c>
      <c r="BI178" s="156">
        <f>IF(N178="nulová",J178,0)</f>
        <v>0</v>
      </c>
      <c r="BJ178" s="14" t="s">
        <v>79</v>
      </c>
      <c r="BK178" s="156">
        <f>ROUND(I178*H178,2)</f>
        <v>0</v>
      </c>
      <c r="BL178" s="14" t="s">
        <v>211</v>
      </c>
      <c r="BM178" s="155" t="s">
        <v>368</v>
      </c>
    </row>
    <row r="179" spans="1:65" s="2" customFormat="1" ht="24.2" customHeight="1">
      <c r="A179" s="26"/>
      <c r="B179" s="143"/>
      <c r="C179" s="144" t="s">
        <v>369</v>
      </c>
      <c r="D179" s="144" t="s">
        <v>128</v>
      </c>
      <c r="E179" s="145" t="s">
        <v>370</v>
      </c>
      <c r="F179" s="146" t="s">
        <v>371</v>
      </c>
      <c r="G179" s="147" t="s">
        <v>182</v>
      </c>
      <c r="H179" s="148">
        <v>4.2</v>
      </c>
      <c r="I179" s="149"/>
      <c r="J179" s="149">
        <f>ROUND(I179*H179,2)</f>
        <v>0</v>
      </c>
      <c r="K179" s="150"/>
      <c r="L179" s="27"/>
      <c r="M179" s="151" t="s">
        <v>1</v>
      </c>
      <c r="N179" s="152" t="s">
        <v>37</v>
      </c>
      <c r="O179" s="153">
        <v>0.17199999999999999</v>
      </c>
      <c r="P179" s="153">
        <f>O179*H179</f>
        <v>0.72239999999999993</v>
      </c>
      <c r="Q179" s="153">
        <v>1.2E-4</v>
      </c>
      <c r="R179" s="153">
        <f>Q179*H179</f>
        <v>5.04E-4</v>
      </c>
      <c r="S179" s="153">
        <v>0</v>
      </c>
      <c r="T179" s="154">
        <f>S179*H179</f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5" t="s">
        <v>211</v>
      </c>
      <c r="AT179" s="155" t="s">
        <v>128</v>
      </c>
      <c r="AU179" s="155" t="s">
        <v>81</v>
      </c>
      <c r="AY179" s="14" t="s">
        <v>125</v>
      </c>
      <c r="BE179" s="156">
        <f>IF(N179="základní",J179,0)</f>
        <v>0</v>
      </c>
      <c r="BF179" s="156">
        <f>IF(N179="snížená",J179,0)</f>
        <v>0</v>
      </c>
      <c r="BG179" s="156">
        <f>IF(N179="zákl. přenesená",J179,0)</f>
        <v>0</v>
      </c>
      <c r="BH179" s="156">
        <f>IF(N179="sníž. přenesená",J179,0)</f>
        <v>0</v>
      </c>
      <c r="BI179" s="156">
        <f>IF(N179="nulová",J179,0)</f>
        <v>0</v>
      </c>
      <c r="BJ179" s="14" t="s">
        <v>79</v>
      </c>
      <c r="BK179" s="156">
        <f>ROUND(I179*H179,2)</f>
        <v>0</v>
      </c>
      <c r="BL179" s="14" t="s">
        <v>211</v>
      </c>
      <c r="BM179" s="155" t="s">
        <v>372</v>
      </c>
    </row>
    <row r="180" spans="1:65" s="12" customFormat="1" ht="22.9" customHeight="1">
      <c r="B180" s="131"/>
      <c r="D180" s="132" t="s">
        <v>71</v>
      </c>
      <c r="E180" s="141" t="s">
        <v>373</v>
      </c>
      <c r="F180" s="141" t="s">
        <v>374</v>
      </c>
      <c r="J180" s="142">
        <f>BK180</f>
        <v>0</v>
      </c>
      <c r="L180" s="131"/>
      <c r="M180" s="135"/>
      <c r="N180" s="136"/>
      <c r="O180" s="136"/>
      <c r="P180" s="137">
        <f>SUM(P181:P182)</f>
        <v>3.2575510000000003</v>
      </c>
      <c r="Q180" s="136"/>
      <c r="R180" s="137">
        <f>SUM(R181:R182)</f>
        <v>1.6455669999999999E-2</v>
      </c>
      <c r="S180" s="136"/>
      <c r="T180" s="138">
        <f>SUM(T181:T182)</f>
        <v>0</v>
      </c>
      <c r="AR180" s="132" t="s">
        <v>81</v>
      </c>
      <c r="AT180" s="139" t="s">
        <v>71</v>
      </c>
      <c r="AU180" s="139" t="s">
        <v>79</v>
      </c>
      <c r="AY180" s="132" t="s">
        <v>125</v>
      </c>
      <c r="BK180" s="140">
        <f>SUM(BK181:BK182)</f>
        <v>0</v>
      </c>
    </row>
    <row r="181" spans="1:65" s="2" customFormat="1" ht="24.2" customHeight="1">
      <c r="A181" s="26"/>
      <c r="B181" s="143"/>
      <c r="C181" s="144" t="s">
        <v>375</v>
      </c>
      <c r="D181" s="144" t="s">
        <v>128</v>
      </c>
      <c r="E181" s="145" t="s">
        <v>376</v>
      </c>
      <c r="F181" s="146" t="s">
        <v>377</v>
      </c>
      <c r="G181" s="147" t="s">
        <v>182</v>
      </c>
      <c r="H181" s="148">
        <v>33.582999999999998</v>
      </c>
      <c r="I181" s="149"/>
      <c r="J181" s="149">
        <f>ROUND(I181*H181,2)</f>
        <v>0</v>
      </c>
      <c r="K181" s="150"/>
      <c r="L181" s="27"/>
      <c r="M181" s="151" t="s">
        <v>1</v>
      </c>
      <c r="N181" s="152" t="s">
        <v>37</v>
      </c>
      <c r="O181" s="153">
        <v>3.3000000000000002E-2</v>
      </c>
      <c r="P181" s="153">
        <f>O181*H181</f>
        <v>1.108239</v>
      </c>
      <c r="Q181" s="153">
        <v>2.0000000000000001E-4</v>
      </c>
      <c r="R181" s="153">
        <f>Q181*H181</f>
        <v>6.7165999999999997E-3</v>
      </c>
      <c r="S181" s="153">
        <v>0</v>
      </c>
      <c r="T181" s="154">
        <f>S181*H181</f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211</v>
      </c>
      <c r="AT181" s="155" t="s">
        <v>128</v>
      </c>
      <c r="AU181" s="155" t="s">
        <v>81</v>
      </c>
      <c r="AY181" s="14" t="s">
        <v>125</v>
      </c>
      <c r="BE181" s="156">
        <f>IF(N181="základní",J181,0)</f>
        <v>0</v>
      </c>
      <c r="BF181" s="156">
        <f>IF(N181="snížená",J181,0)</f>
        <v>0</v>
      </c>
      <c r="BG181" s="156">
        <f>IF(N181="zákl. přenesená",J181,0)</f>
        <v>0</v>
      </c>
      <c r="BH181" s="156">
        <f>IF(N181="sníž. přenesená",J181,0)</f>
        <v>0</v>
      </c>
      <c r="BI181" s="156">
        <f>IF(N181="nulová",J181,0)</f>
        <v>0</v>
      </c>
      <c r="BJ181" s="14" t="s">
        <v>79</v>
      </c>
      <c r="BK181" s="156">
        <f>ROUND(I181*H181,2)</f>
        <v>0</v>
      </c>
      <c r="BL181" s="14" t="s">
        <v>211</v>
      </c>
      <c r="BM181" s="155" t="s">
        <v>378</v>
      </c>
    </row>
    <row r="182" spans="1:65" s="2" customFormat="1" ht="24.2" customHeight="1">
      <c r="A182" s="26"/>
      <c r="B182" s="143"/>
      <c r="C182" s="144" t="s">
        <v>379</v>
      </c>
      <c r="D182" s="144" t="s">
        <v>128</v>
      </c>
      <c r="E182" s="145" t="s">
        <v>380</v>
      </c>
      <c r="F182" s="146" t="s">
        <v>381</v>
      </c>
      <c r="G182" s="147" t="s">
        <v>182</v>
      </c>
      <c r="H182" s="148">
        <v>33.582999999999998</v>
      </c>
      <c r="I182" s="149"/>
      <c r="J182" s="149">
        <f>ROUND(I182*H182,2)</f>
        <v>0</v>
      </c>
      <c r="K182" s="150"/>
      <c r="L182" s="27"/>
      <c r="M182" s="151" t="s">
        <v>1</v>
      </c>
      <c r="N182" s="152" t="s">
        <v>37</v>
      </c>
      <c r="O182" s="153">
        <v>6.4000000000000001E-2</v>
      </c>
      <c r="P182" s="153">
        <f>O182*H182</f>
        <v>2.1493120000000001</v>
      </c>
      <c r="Q182" s="153">
        <v>2.9E-4</v>
      </c>
      <c r="R182" s="153">
        <f>Q182*H182</f>
        <v>9.739069999999999E-3</v>
      </c>
      <c r="S182" s="153">
        <v>0</v>
      </c>
      <c r="T182" s="154">
        <f>S182*H182</f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5" t="s">
        <v>211</v>
      </c>
      <c r="AT182" s="155" t="s">
        <v>128</v>
      </c>
      <c r="AU182" s="155" t="s">
        <v>81</v>
      </c>
      <c r="AY182" s="14" t="s">
        <v>125</v>
      </c>
      <c r="BE182" s="156">
        <f>IF(N182="základní",J182,0)</f>
        <v>0</v>
      </c>
      <c r="BF182" s="156">
        <f>IF(N182="snížená",J182,0)</f>
        <v>0</v>
      </c>
      <c r="BG182" s="156">
        <f>IF(N182="zákl. přenesená",J182,0)</f>
        <v>0</v>
      </c>
      <c r="BH182" s="156">
        <f>IF(N182="sníž. přenesená",J182,0)</f>
        <v>0</v>
      </c>
      <c r="BI182" s="156">
        <f>IF(N182="nulová",J182,0)</f>
        <v>0</v>
      </c>
      <c r="BJ182" s="14" t="s">
        <v>79</v>
      </c>
      <c r="BK182" s="156">
        <f>ROUND(I182*H182,2)</f>
        <v>0</v>
      </c>
      <c r="BL182" s="14" t="s">
        <v>211</v>
      </c>
      <c r="BM182" s="155" t="s">
        <v>382</v>
      </c>
    </row>
    <row r="183" spans="1:65" s="12" customFormat="1" ht="25.9" customHeight="1">
      <c r="B183" s="131"/>
      <c r="D183" s="132" t="s">
        <v>71</v>
      </c>
      <c r="E183" s="133" t="s">
        <v>266</v>
      </c>
      <c r="F183" s="133" t="s">
        <v>383</v>
      </c>
      <c r="J183" s="134">
        <f>BK183</f>
        <v>0</v>
      </c>
      <c r="L183" s="131"/>
      <c r="M183" s="135"/>
      <c r="N183" s="136"/>
      <c r="O183" s="136"/>
      <c r="P183" s="137">
        <f>P184</f>
        <v>7.4999999999999997E-2</v>
      </c>
      <c r="Q183" s="136"/>
      <c r="R183" s="137">
        <f>R184</f>
        <v>0</v>
      </c>
      <c r="S183" s="136"/>
      <c r="T183" s="138">
        <f>T184</f>
        <v>0</v>
      </c>
      <c r="AR183" s="132" t="s">
        <v>139</v>
      </c>
      <c r="AT183" s="139" t="s">
        <v>71</v>
      </c>
      <c r="AU183" s="139" t="s">
        <v>72</v>
      </c>
      <c r="AY183" s="132" t="s">
        <v>125</v>
      </c>
      <c r="BK183" s="140">
        <f>BK184</f>
        <v>0</v>
      </c>
    </row>
    <row r="184" spans="1:65" s="12" customFormat="1" ht="22.9" customHeight="1">
      <c r="B184" s="131"/>
      <c r="D184" s="132" t="s">
        <v>71</v>
      </c>
      <c r="E184" s="141" t="s">
        <v>384</v>
      </c>
      <c r="F184" s="141" t="s">
        <v>385</v>
      </c>
      <c r="J184" s="142">
        <f>BK184</f>
        <v>0</v>
      </c>
      <c r="L184" s="131"/>
      <c r="M184" s="135"/>
      <c r="N184" s="136"/>
      <c r="O184" s="136"/>
      <c r="P184" s="137">
        <f>P185</f>
        <v>7.4999999999999997E-2</v>
      </c>
      <c r="Q184" s="136"/>
      <c r="R184" s="137">
        <f>R185</f>
        <v>0</v>
      </c>
      <c r="S184" s="136"/>
      <c r="T184" s="138">
        <f>T185</f>
        <v>0</v>
      </c>
      <c r="AR184" s="132" t="s">
        <v>139</v>
      </c>
      <c r="AT184" s="139" t="s">
        <v>71</v>
      </c>
      <c r="AU184" s="139" t="s">
        <v>79</v>
      </c>
      <c r="AY184" s="132" t="s">
        <v>125</v>
      </c>
      <c r="BK184" s="140">
        <f>BK185</f>
        <v>0</v>
      </c>
    </row>
    <row r="185" spans="1:65" s="2" customFormat="1" ht="14.45" customHeight="1">
      <c r="A185" s="26"/>
      <c r="B185" s="143"/>
      <c r="C185" s="144" t="s">
        <v>386</v>
      </c>
      <c r="D185" s="144" t="s">
        <v>128</v>
      </c>
      <c r="E185" s="145" t="s">
        <v>387</v>
      </c>
      <c r="F185" s="146" t="s">
        <v>388</v>
      </c>
      <c r="G185" s="147" t="s">
        <v>389</v>
      </c>
      <c r="H185" s="148">
        <v>1</v>
      </c>
      <c r="I185" s="149"/>
      <c r="J185" s="149">
        <f>ROUND(I185*H185,2)</f>
        <v>0</v>
      </c>
      <c r="K185" s="150"/>
      <c r="L185" s="27"/>
      <c r="M185" s="157" t="s">
        <v>1</v>
      </c>
      <c r="N185" s="158" t="s">
        <v>37</v>
      </c>
      <c r="O185" s="159">
        <v>7.4999999999999997E-2</v>
      </c>
      <c r="P185" s="159">
        <f>O185*H185</f>
        <v>7.4999999999999997E-2</v>
      </c>
      <c r="Q185" s="159">
        <v>0</v>
      </c>
      <c r="R185" s="159">
        <f>Q185*H185</f>
        <v>0</v>
      </c>
      <c r="S185" s="159">
        <v>0</v>
      </c>
      <c r="T185" s="160">
        <f>S185*H185</f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5" t="s">
        <v>390</v>
      </c>
      <c r="AT185" s="155" t="s">
        <v>128</v>
      </c>
      <c r="AU185" s="155" t="s">
        <v>81</v>
      </c>
      <c r="AY185" s="14" t="s">
        <v>125</v>
      </c>
      <c r="BE185" s="156">
        <f>IF(N185="základní",J185,0)</f>
        <v>0</v>
      </c>
      <c r="BF185" s="156">
        <f>IF(N185="snížená",J185,0)</f>
        <v>0</v>
      </c>
      <c r="BG185" s="156">
        <f>IF(N185="zákl. přenesená",J185,0)</f>
        <v>0</v>
      </c>
      <c r="BH185" s="156">
        <f>IF(N185="sníž. přenesená",J185,0)</f>
        <v>0</v>
      </c>
      <c r="BI185" s="156">
        <f>IF(N185="nulová",J185,0)</f>
        <v>0</v>
      </c>
      <c r="BJ185" s="14" t="s">
        <v>79</v>
      </c>
      <c r="BK185" s="156">
        <f>ROUND(I185*H185,2)</f>
        <v>0</v>
      </c>
      <c r="BL185" s="14" t="s">
        <v>390</v>
      </c>
      <c r="BM185" s="155" t="s">
        <v>391</v>
      </c>
    </row>
    <row r="186" spans="1:65" s="2" customFormat="1" ht="6.95" customHeight="1">
      <c r="A186" s="26"/>
      <c r="B186" s="41"/>
      <c r="C186" s="42"/>
      <c r="D186" s="42"/>
      <c r="E186" s="42"/>
      <c r="F186" s="42"/>
      <c r="G186" s="42"/>
      <c r="H186" s="42"/>
      <c r="I186" s="42"/>
      <c r="J186" s="42"/>
      <c r="K186" s="42"/>
      <c r="L186" s="27"/>
      <c r="M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</row>
  </sheetData>
  <autoFilter ref="C132:K185"/>
  <mergeCells count="12">
    <mergeCell ref="E125:H125"/>
    <mergeCell ref="L2:V2"/>
    <mergeCell ref="E85:H85"/>
    <mergeCell ref="E87:H87"/>
    <mergeCell ref="E89:H89"/>
    <mergeCell ref="E121:H121"/>
    <mergeCell ref="E123:H12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73"/>
  <sheetViews>
    <sheetView showGridLines="0" topLeftCell="A77" workbookViewId="0">
      <selection activeCell="W138" sqref="W13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171" t="s">
        <v>5</v>
      </c>
      <c r="M2" s="172"/>
      <c r="N2" s="172"/>
      <c r="O2" s="172"/>
      <c r="P2" s="172"/>
      <c r="Q2" s="172"/>
      <c r="R2" s="172"/>
      <c r="S2" s="172"/>
      <c r="T2" s="172"/>
      <c r="U2" s="172"/>
      <c r="V2" s="172"/>
      <c r="AT2" s="14" t="s">
        <v>96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97</v>
      </c>
      <c r="L4" s="17"/>
      <c r="M4" s="93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10" t="str">
        <f>'Rekapitulace stavby'!K6</f>
        <v>Rekonstrukce stávajících WC v MŠ Předškolní v Ostravě Výškovicích</v>
      </c>
      <c r="F7" s="211"/>
      <c r="G7" s="211"/>
      <c r="H7" s="211"/>
      <c r="L7" s="17"/>
    </row>
    <row r="8" spans="1:46" s="1" customFormat="1" ht="12" customHeight="1">
      <c r="B8" s="17"/>
      <c r="D8" s="23" t="s">
        <v>98</v>
      </c>
      <c r="L8" s="17"/>
    </row>
    <row r="9" spans="1:46" s="2" customFormat="1" ht="16.5" customHeight="1">
      <c r="A9" s="26"/>
      <c r="B9" s="27"/>
      <c r="C9" s="26"/>
      <c r="D9" s="26"/>
      <c r="E9" s="210" t="s">
        <v>143</v>
      </c>
      <c r="F9" s="209"/>
      <c r="G9" s="209"/>
      <c r="H9" s="209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100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0" t="s">
        <v>392</v>
      </c>
      <c r="F11" s="209"/>
      <c r="G11" s="209"/>
      <c r="H11" s="209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>
        <f>'Rekapitulace stavby'!AN8</f>
        <v>44119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'Rekapitulace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0" t="str">
        <f>'Rekapitulace stavby'!E14</f>
        <v xml:space="preserve"> </v>
      </c>
      <c r="F20" s="180"/>
      <c r="G20" s="180"/>
      <c r="H20" s="180"/>
      <c r="I20" s="23" t="s">
        <v>24</v>
      </c>
      <c r="J20" s="21" t="str">
        <f>'Rekapitulace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28</v>
      </c>
      <c r="E25" s="26"/>
      <c r="F25" s="26"/>
      <c r="G25" s="26"/>
      <c r="H25" s="26"/>
      <c r="I25" s="23" t="s">
        <v>22</v>
      </c>
      <c r="J25" s="21" t="str">
        <f>IF('Rekapitulace stavby'!AN19="","",'Rekapitulace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IF('Rekapitulace stavby'!E20="","",'Rekapitulace stavby'!E20)</f>
        <v xml:space="preserve"> </v>
      </c>
      <c r="F26" s="26"/>
      <c r="G26" s="26"/>
      <c r="H26" s="26"/>
      <c r="I26" s="23" t="s">
        <v>24</v>
      </c>
      <c r="J26" s="21" t="str">
        <f>IF('Rekapitulace stavby'!AN20="","",'Rekapitulace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31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182" t="s">
        <v>1</v>
      </c>
      <c r="F29" s="182"/>
      <c r="G29" s="182"/>
      <c r="H29" s="182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32</v>
      </c>
      <c r="E32" s="26"/>
      <c r="F32" s="26"/>
      <c r="G32" s="26"/>
      <c r="H32" s="26"/>
      <c r="I32" s="26"/>
      <c r="J32" s="65">
        <f>ROUNDUP(J130,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36</v>
      </c>
      <c r="E35" s="23" t="s">
        <v>37</v>
      </c>
      <c r="F35" s="99">
        <f>ROUNDUP((SUM(BE130:BE172)),  2)</f>
        <v>0</v>
      </c>
      <c r="G35" s="26"/>
      <c r="H35" s="26"/>
      <c r="I35" s="100">
        <v>0.21</v>
      </c>
      <c r="J35" s="99">
        <f>ROUNDUP(((SUM(BE130:BE172))*I35),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38</v>
      </c>
      <c r="F36" s="99">
        <f>ROUNDUP((SUM(BF130:BF172)),  2)</f>
        <v>0</v>
      </c>
      <c r="G36" s="26"/>
      <c r="H36" s="26"/>
      <c r="I36" s="100">
        <v>0.15</v>
      </c>
      <c r="J36" s="99">
        <f>ROUNDUP(((SUM(BF130:BF172))*I36),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9">
        <f>ROUNDUP((SUM(BG130:BG172)),  2)</f>
        <v>0</v>
      </c>
      <c r="G37" s="26"/>
      <c r="H37" s="26"/>
      <c r="I37" s="100">
        <v>0.21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40</v>
      </c>
      <c r="F38" s="99">
        <f>ROUNDUP((SUM(BH130:BH172)),  2)</f>
        <v>0</v>
      </c>
      <c r="G38" s="26"/>
      <c r="H38" s="26"/>
      <c r="I38" s="100">
        <v>0.15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41</v>
      </c>
      <c r="F39" s="99">
        <f>ROUNDUP((SUM(BI130:BI172)),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42</v>
      </c>
      <c r="E41" s="54"/>
      <c r="F41" s="54"/>
      <c r="G41" s="103" t="s">
        <v>43</v>
      </c>
      <c r="H41" s="104" t="s">
        <v>44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7" t="s">
        <v>48</v>
      </c>
      <c r="G61" s="39" t="s">
        <v>47</v>
      </c>
      <c r="H61" s="29"/>
      <c r="I61" s="29"/>
      <c r="J61" s="108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7" t="s">
        <v>48</v>
      </c>
      <c r="G76" s="39" t="s">
        <v>47</v>
      </c>
      <c r="H76" s="29"/>
      <c r="I76" s="29"/>
      <c r="J76" s="108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102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0" t="str">
        <f>E7</f>
        <v>Rekonstrukce stávajících WC v MŠ Předškolní v Ostravě Výškovicích</v>
      </c>
      <c r="F85" s="211"/>
      <c r="G85" s="211"/>
      <c r="H85" s="211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98</v>
      </c>
      <c r="L86" s="17"/>
    </row>
    <row r="87" spans="1:31" s="2" customFormat="1" ht="16.5" customHeight="1">
      <c r="A87" s="26"/>
      <c r="B87" s="27"/>
      <c r="C87" s="26"/>
      <c r="D87" s="26"/>
      <c r="E87" s="210" t="s">
        <v>143</v>
      </c>
      <c r="F87" s="209"/>
      <c r="G87" s="209"/>
      <c r="H87" s="209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100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0" t="str">
        <f>E11</f>
        <v>03 - tzb - zt, ut, vzt</v>
      </c>
      <c r="F89" s="209"/>
      <c r="G89" s="209"/>
      <c r="H89" s="209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18</v>
      </c>
      <c r="D91" s="26"/>
      <c r="E91" s="26"/>
      <c r="F91" s="21" t="str">
        <f>F14</f>
        <v xml:space="preserve"> </v>
      </c>
      <c r="G91" s="26"/>
      <c r="H91" s="26"/>
      <c r="I91" s="23" t="s">
        <v>20</v>
      </c>
      <c r="J91" s="49">
        <f>IF(J14="","",J14)</f>
        <v>44119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>
      <c r="A93" s="26"/>
      <c r="B93" s="27"/>
      <c r="C93" s="23" t="s">
        <v>21</v>
      </c>
      <c r="D93" s="26"/>
      <c r="E93" s="26"/>
      <c r="F93" s="21" t="str">
        <f>E17</f>
        <v>SMO - Městský obvod Ostrava-Jih</v>
      </c>
      <c r="G93" s="26"/>
      <c r="H93" s="26"/>
      <c r="I93" s="23" t="s">
        <v>26</v>
      </c>
      <c r="J93" s="24" t="str">
        <f>E23</f>
        <v>Ingesta spol. s.r.o. Ostrava Hrabůvka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28</v>
      </c>
      <c r="J94" s="24" t="str">
        <f>E26</f>
        <v xml:space="preserve"> 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103</v>
      </c>
      <c r="D96" s="101"/>
      <c r="E96" s="101"/>
      <c r="F96" s="101"/>
      <c r="G96" s="101"/>
      <c r="H96" s="101"/>
      <c r="I96" s="101"/>
      <c r="J96" s="110" t="s">
        <v>104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105</v>
      </c>
      <c r="D98" s="26"/>
      <c r="E98" s="26"/>
      <c r="F98" s="26"/>
      <c r="G98" s="26"/>
      <c r="H98" s="26"/>
      <c r="I98" s="26"/>
      <c r="J98" s="65">
        <f>J130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106</v>
      </c>
    </row>
    <row r="99" spans="1:47" s="9" customFormat="1" ht="24.95" customHeight="1">
      <c r="B99" s="112"/>
      <c r="D99" s="113" t="s">
        <v>145</v>
      </c>
      <c r="E99" s="114"/>
      <c r="F99" s="114"/>
      <c r="G99" s="114"/>
      <c r="H99" s="114"/>
      <c r="I99" s="114"/>
      <c r="J99" s="115">
        <f>J131</f>
        <v>0</v>
      </c>
      <c r="L99" s="112"/>
    </row>
    <row r="100" spans="1:47" s="10" customFormat="1" ht="19.899999999999999" customHeight="1">
      <c r="B100" s="116"/>
      <c r="D100" s="117" t="s">
        <v>227</v>
      </c>
      <c r="E100" s="118"/>
      <c r="F100" s="118"/>
      <c r="G100" s="118"/>
      <c r="H100" s="118"/>
      <c r="I100" s="118"/>
      <c r="J100" s="119">
        <f>J132</f>
        <v>0</v>
      </c>
      <c r="L100" s="116"/>
    </row>
    <row r="101" spans="1:47" s="10" customFormat="1" ht="19.899999999999999" customHeight="1">
      <c r="B101" s="116"/>
      <c r="D101" s="117" t="s">
        <v>147</v>
      </c>
      <c r="E101" s="118"/>
      <c r="F101" s="118"/>
      <c r="G101" s="118"/>
      <c r="H101" s="118"/>
      <c r="I101" s="118"/>
      <c r="J101" s="119">
        <f>J134</f>
        <v>0</v>
      </c>
      <c r="L101" s="116"/>
    </row>
    <row r="102" spans="1:47" s="9" customFormat="1" ht="24.95" customHeight="1">
      <c r="B102" s="112"/>
      <c r="D102" s="113" t="s">
        <v>148</v>
      </c>
      <c r="E102" s="114"/>
      <c r="F102" s="114"/>
      <c r="G102" s="114"/>
      <c r="H102" s="114"/>
      <c r="I102" s="114"/>
      <c r="J102" s="115">
        <f>J136</f>
        <v>0</v>
      </c>
      <c r="L102" s="112"/>
    </row>
    <row r="103" spans="1:47" s="10" customFormat="1" ht="19.899999999999999" customHeight="1">
      <c r="B103" s="116"/>
      <c r="D103" s="117" t="s">
        <v>393</v>
      </c>
      <c r="E103" s="118"/>
      <c r="F103" s="118"/>
      <c r="G103" s="118"/>
      <c r="H103" s="118"/>
      <c r="I103" s="118"/>
      <c r="J103" s="119">
        <f>J137</f>
        <v>0</v>
      </c>
      <c r="L103" s="116"/>
    </row>
    <row r="104" spans="1:47" s="10" customFormat="1" ht="19.899999999999999" customHeight="1">
      <c r="B104" s="116"/>
      <c r="D104" s="117" t="s">
        <v>394</v>
      </c>
      <c r="E104" s="118"/>
      <c r="F104" s="118"/>
      <c r="G104" s="118"/>
      <c r="H104" s="118"/>
      <c r="I104" s="118"/>
      <c r="J104" s="119">
        <f>J144</f>
        <v>0</v>
      </c>
      <c r="L104" s="116"/>
    </row>
    <row r="105" spans="1:47" s="10" customFormat="1" ht="19.899999999999999" customHeight="1">
      <c r="B105" s="116"/>
      <c r="D105" s="117" t="s">
        <v>395</v>
      </c>
      <c r="E105" s="118"/>
      <c r="F105" s="118"/>
      <c r="G105" s="118"/>
      <c r="H105" s="118"/>
      <c r="I105" s="118"/>
      <c r="J105" s="119">
        <f>J151</f>
        <v>0</v>
      </c>
      <c r="L105" s="116"/>
    </row>
    <row r="106" spans="1:47" s="10" customFormat="1" ht="19.899999999999999" customHeight="1">
      <c r="B106" s="116"/>
      <c r="D106" s="117" t="s">
        <v>396</v>
      </c>
      <c r="E106" s="118"/>
      <c r="F106" s="118"/>
      <c r="G106" s="118"/>
      <c r="H106" s="118"/>
      <c r="I106" s="118"/>
      <c r="J106" s="119">
        <f>J161</f>
        <v>0</v>
      </c>
      <c r="L106" s="116"/>
    </row>
    <row r="107" spans="1:47" s="10" customFormat="1" ht="19.899999999999999" customHeight="1">
      <c r="B107" s="116"/>
      <c r="D107" s="117" t="s">
        <v>397</v>
      </c>
      <c r="E107" s="118"/>
      <c r="F107" s="118"/>
      <c r="G107" s="118"/>
      <c r="H107" s="118"/>
      <c r="I107" s="118"/>
      <c r="J107" s="119">
        <f>J166</f>
        <v>0</v>
      </c>
      <c r="L107" s="116"/>
    </row>
    <row r="108" spans="1:47" s="9" customFormat="1" ht="24.95" customHeight="1">
      <c r="B108" s="112"/>
      <c r="D108" s="113" t="s">
        <v>398</v>
      </c>
      <c r="E108" s="114"/>
      <c r="F108" s="114"/>
      <c r="G108" s="114"/>
      <c r="H108" s="114"/>
      <c r="I108" s="114"/>
      <c r="J108" s="115">
        <f>J169</f>
        <v>0</v>
      </c>
      <c r="L108" s="112"/>
    </row>
    <row r="109" spans="1:47" s="2" customFormat="1" ht="21.75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6.95" customHeight="1">
      <c r="A110" s="26"/>
      <c r="B110" s="41"/>
      <c r="C110" s="42"/>
      <c r="D110" s="42"/>
      <c r="E110" s="42"/>
      <c r="F110" s="42"/>
      <c r="G110" s="42"/>
      <c r="H110" s="42"/>
      <c r="I110" s="42"/>
      <c r="J110" s="42"/>
      <c r="K110" s="42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4" spans="1:31" s="2" customFormat="1" ht="6.95" customHeight="1">
      <c r="A114" s="26"/>
      <c r="B114" s="43"/>
      <c r="C114" s="44"/>
      <c r="D114" s="44"/>
      <c r="E114" s="44"/>
      <c r="F114" s="44"/>
      <c r="G114" s="44"/>
      <c r="H114" s="44"/>
      <c r="I114" s="44"/>
      <c r="J114" s="44"/>
      <c r="K114" s="44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31" s="2" customFormat="1" ht="24.95" customHeight="1">
      <c r="A115" s="26"/>
      <c r="B115" s="27"/>
      <c r="C115" s="18" t="s">
        <v>110</v>
      </c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12" customHeight="1">
      <c r="A117" s="26"/>
      <c r="B117" s="27"/>
      <c r="C117" s="23" t="s">
        <v>14</v>
      </c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16.5" customHeight="1">
      <c r="A118" s="26"/>
      <c r="B118" s="27"/>
      <c r="C118" s="26"/>
      <c r="D118" s="26"/>
      <c r="E118" s="210" t="str">
        <f>E7</f>
        <v>Rekonstrukce stávajících WC v MŠ Předškolní v Ostravě Výškovicích</v>
      </c>
      <c r="F118" s="211"/>
      <c r="G118" s="211"/>
      <c r="H118" s="211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1" customFormat="1" ht="12" customHeight="1">
      <c r="B119" s="17"/>
      <c r="C119" s="23" t="s">
        <v>98</v>
      </c>
      <c r="L119" s="17"/>
    </row>
    <row r="120" spans="1:31" s="2" customFormat="1" ht="16.5" customHeight="1">
      <c r="A120" s="26"/>
      <c r="B120" s="27"/>
      <c r="C120" s="26"/>
      <c r="D120" s="26"/>
      <c r="E120" s="210" t="s">
        <v>143</v>
      </c>
      <c r="F120" s="209"/>
      <c r="G120" s="209"/>
      <c r="H120" s="209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2" customHeight="1">
      <c r="A121" s="26"/>
      <c r="B121" s="27"/>
      <c r="C121" s="23" t="s">
        <v>100</v>
      </c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16.5" customHeight="1">
      <c r="A122" s="26"/>
      <c r="B122" s="27"/>
      <c r="C122" s="26"/>
      <c r="D122" s="26"/>
      <c r="E122" s="200" t="str">
        <f>E11</f>
        <v>03 - tzb - zt, ut, vzt</v>
      </c>
      <c r="F122" s="209"/>
      <c r="G122" s="209"/>
      <c r="H122" s="209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6.95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12" customHeight="1">
      <c r="A124" s="26"/>
      <c r="B124" s="27"/>
      <c r="C124" s="23" t="s">
        <v>18</v>
      </c>
      <c r="D124" s="26"/>
      <c r="E124" s="26"/>
      <c r="F124" s="21" t="str">
        <f>F14</f>
        <v xml:space="preserve"> </v>
      </c>
      <c r="G124" s="26"/>
      <c r="H124" s="26"/>
      <c r="I124" s="23" t="s">
        <v>20</v>
      </c>
      <c r="J124" s="49">
        <f>IF(J14="","",J14)</f>
        <v>44119</v>
      </c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6.95" customHeight="1">
      <c r="A125" s="26"/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25.7" customHeight="1">
      <c r="A126" s="26"/>
      <c r="B126" s="27"/>
      <c r="C126" s="23" t="s">
        <v>21</v>
      </c>
      <c r="D126" s="26"/>
      <c r="E126" s="26"/>
      <c r="F126" s="21" t="str">
        <f>E17</f>
        <v>SMO - Městský obvod Ostrava-Jih</v>
      </c>
      <c r="G126" s="26"/>
      <c r="H126" s="26"/>
      <c r="I126" s="23" t="s">
        <v>26</v>
      </c>
      <c r="J126" s="24" t="str">
        <f>E23</f>
        <v>Ingesta spol. s.r.o. Ostrava Hrabůvka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5.2" customHeight="1">
      <c r="A127" s="26"/>
      <c r="B127" s="27"/>
      <c r="C127" s="23" t="s">
        <v>25</v>
      </c>
      <c r="D127" s="26"/>
      <c r="E127" s="26"/>
      <c r="F127" s="21" t="str">
        <f>IF(E20="","",E20)</f>
        <v xml:space="preserve"> </v>
      </c>
      <c r="G127" s="26"/>
      <c r="H127" s="26"/>
      <c r="I127" s="23" t="s">
        <v>28</v>
      </c>
      <c r="J127" s="24" t="str">
        <f>E26</f>
        <v xml:space="preserve"> </v>
      </c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0.35" customHeight="1">
      <c r="A128" s="26"/>
      <c r="B128" s="27"/>
      <c r="C128" s="26"/>
      <c r="D128" s="26"/>
      <c r="E128" s="26"/>
      <c r="F128" s="26"/>
      <c r="G128" s="26"/>
      <c r="H128" s="26"/>
      <c r="I128" s="26"/>
      <c r="J128" s="26"/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11" customFormat="1" ht="29.25" customHeight="1">
      <c r="A129" s="120"/>
      <c r="B129" s="121"/>
      <c r="C129" s="122" t="s">
        <v>111</v>
      </c>
      <c r="D129" s="123" t="s">
        <v>57</v>
      </c>
      <c r="E129" s="123" t="s">
        <v>53</v>
      </c>
      <c r="F129" s="123" t="s">
        <v>54</v>
      </c>
      <c r="G129" s="123" t="s">
        <v>112</v>
      </c>
      <c r="H129" s="123" t="s">
        <v>113</v>
      </c>
      <c r="I129" s="123" t="s">
        <v>114</v>
      </c>
      <c r="J129" s="124" t="s">
        <v>104</v>
      </c>
      <c r="K129" s="125" t="s">
        <v>115</v>
      </c>
      <c r="L129" s="126"/>
      <c r="M129" s="56" t="s">
        <v>1</v>
      </c>
      <c r="N129" s="57" t="s">
        <v>36</v>
      </c>
      <c r="O129" s="57" t="s">
        <v>116</v>
      </c>
      <c r="P129" s="57" t="s">
        <v>117</v>
      </c>
      <c r="Q129" s="57" t="s">
        <v>118</v>
      </c>
      <c r="R129" s="57" t="s">
        <v>119</v>
      </c>
      <c r="S129" s="57" t="s">
        <v>120</v>
      </c>
      <c r="T129" s="58" t="s">
        <v>121</v>
      </c>
      <c r="U129" s="120"/>
      <c r="V129" s="120"/>
      <c r="W129" s="120"/>
      <c r="X129" s="120"/>
      <c r="Y129" s="120"/>
      <c r="Z129" s="120"/>
      <c r="AA129" s="120"/>
      <c r="AB129" s="120"/>
      <c r="AC129" s="120"/>
      <c r="AD129" s="120"/>
      <c r="AE129" s="120"/>
    </row>
    <row r="130" spans="1:65" s="2" customFormat="1" ht="22.9" customHeight="1">
      <c r="A130" s="26"/>
      <c r="B130" s="27"/>
      <c r="C130" s="63" t="s">
        <v>122</v>
      </c>
      <c r="D130" s="26"/>
      <c r="E130" s="26"/>
      <c r="F130" s="26"/>
      <c r="G130" s="26"/>
      <c r="H130" s="26"/>
      <c r="I130" s="26"/>
      <c r="J130" s="127">
        <f>BK130</f>
        <v>0</v>
      </c>
      <c r="K130" s="26"/>
      <c r="L130" s="27"/>
      <c r="M130" s="59"/>
      <c r="N130" s="50"/>
      <c r="O130" s="60"/>
      <c r="P130" s="128">
        <f>P131+P136+P169</f>
        <v>33.197046</v>
      </c>
      <c r="Q130" s="60"/>
      <c r="R130" s="128">
        <f>R131+R136+R169</f>
        <v>7.7529999999999988E-2</v>
      </c>
      <c r="S130" s="60"/>
      <c r="T130" s="129">
        <f>T131+T136+T169</f>
        <v>0.1109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T130" s="14" t="s">
        <v>71</v>
      </c>
      <c r="AU130" s="14" t="s">
        <v>106</v>
      </c>
      <c r="BK130" s="130">
        <f>BK131+BK136+BK169</f>
        <v>0</v>
      </c>
    </row>
    <row r="131" spans="1:65" s="12" customFormat="1" ht="25.9" customHeight="1">
      <c r="B131" s="131"/>
      <c r="D131" s="132" t="s">
        <v>71</v>
      </c>
      <c r="E131" s="133" t="s">
        <v>151</v>
      </c>
      <c r="F131" s="133" t="s">
        <v>152</v>
      </c>
      <c r="J131" s="134">
        <f>BK131</f>
        <v>0</v>
      </c>
      <c r="L131" s="131"/>
      <c r="M131" s="135"/>
      <c r="N131" s="136"/>
      <c r="O131" s="136"/>
      <c r="P131" s="137">
        <f>P132+P134</f>
        <v>1.4296</v>
      </c>
      <c r="Q131" s="136"/>
      <c r="R131" s="137">
        <f>R132+R134</f>
        <v>1.6E-2</v>
      </c>
      <c r="S131" s="136"/>
      <c r="T131" s="138">
        <f>T132+T134</f>
        <v>2.4E-2</v>
      </c>
      <c r="AR131" s="132" t="s">
        <v>79</v>
      </c>
      <c r="AT131" s="139" t="s">
        <v>71</v>
      </c>
      <c r="AU131" s="139" t="s">
        <v>72</v>
      </c>
      <c r="AY131" s="132" t="s">
        <v>125</v>
      </c>
      <c r="BK131" s="140">
        <f>BK132+BK134</f>
        <v>0</v>
      </c>
    </row>
    <row r="132" spans="1:65" s="12" customFormat="1" ht="22.9" customHeight="1">
      <c r="B132" s="131"/>
      <c r="D132" s="132" t="s">
        <v>71</v>
      </c>
      <c r="E132" s="141" t="s">
        <v>174</v>
      </c>
      <c r="F132" s="141" t="s">
        <v>236</v>
      </c>
      <c r="J132" s="142">
        <f>BK132</f>
        <v>0</v>
      </c>
      <c r="L132" s="131"/>
      <c r="M132" s="135"/>
      <c r="N132" s="136"/>
      <c r="O132" s="136"/>
      <c r="P132" s="137">
        <f>P133</f>
        <v>0.24960000000000002</v>
      </c>
      <c r="Q132" s="136"/>
      <c r="R132" s="137">
        <f>R133</f>
        <v>1.6E-2</v>
      </c>
      <c r="S132" s="136"/>
      <c r="T132" s="138">
        <f>T133</f>
        <v>0</v>
      </c>
      <c r="AR132" s="132" t="s">
        <v>79</v>
      </c>
      <c r="AT132" s="139" t="s">
        <v>71</v>
      </c>
      <c r="AU132" s="139" t="s">
        <v>79</v>
      </c>
      <c r="AY132" s="132" t="s">
        <v>125</v>
      </c>
      <c r="BK132" s="140">
        <f>BK133</f>
        <v>0</v>
      </c>
    </row>
    <row r="133" spans="1:65" s="2" customFormat="1" ht="14.45" customHeight="1">
      <c r="A133" s="26"/>
      <c r="B133" s="143"/>
      <c r="C133" s="144" t="s">
        <v>79</v>
      </c>
      <c r="D133" s="144" t="s">
        <v>128</v>
      </c>
      <c r="E133" s="145" t="s">
        <v>399</v>
      </c>
      <c r="F133" s="146" t="s">
        <v>400</v>
      </c>
      <c r="G133" s="147" t="s">
        <v>182</v>
      </c>
      <c r="H133" s="148">
        <v>0.4</v>
      </c>
      <c r="I133" s="149"/>
      <c r="J133" s="149">
        <f>ROUND(I133*H133,2)</f>
        <v>0</v>
      </c>
      <c r="K133" s="150"/>
      <c r="L133" s="27"/>
      <c r="M133" s="151" t="s">
        <v>1</v>
      </c>
      <c r="N133" s="152" t="s">
        <v>37</v>
      </c>
      <c r="O133" s="153">
        <v>0.624</v>
      </c>
      <c r="P133" s="153">
        <f>O133*H133</f>
        <v>0.24960000000000002</v>
      </c>
      <c r="Q133" s="153">
        <v>0.04</v>
      </c>
      <c r="R133" s="153">
        <f>Q133*H133</f>
        <v>1.6E-2</v>
      </c>
      <c r="S133" s="153">
        <v>0</v>
      </c>
      <c r="T133" s="154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158</v>
      </c>
      <c r="AT133" s="155" t="s">
        <v>128</v>
      </c>
      <c r="AU133" s="155" t="s">
        <v>81</v>
      </c>
      <c r="AY133" s="14" t="s">
        <v>125</v>
      </c>
      <c r="BE133" s="156">
        <f>IF(N133="základní",J133,0)</f>
        <v>0</v>
      </c>
      <c r="BF133" s="156">
        <f>IF(N133="snížená",J133,0)</f>
        <v>0</v>
      </c>
      <c r="BG133" s="156">
        <f>IF(N133="zákl. přenesená",J133,0)</f>
        <v>0</v>
      </c>
      <c r="BH133" s="156">
        <f>IF(N133="sníž. přenesená",J133,0)</f>
        <v>0</v>
      </c>
      <c r="BI133" s="156">
        <f>IF(N133="nulová",J133,0)</f>
        <v>0</v>
      </c>
      <c r="BJ133" s="14" t="s">
        <v>79</v>
      </c>
      <c r="BK133" s="156">
        <f>ROUND(I133*H133,2)</f>
        <v>0</v>
      </c>
      <c r="BL133" s="14" t="s">
        <v>158</v>
      </c>
      <c r="BM133" s="155" t="s">
        <v>401</v>
      </c>
    </row>
    <row r="134" spans="1:65" s="12" customFormat="1" ht="22.9" customHeight="1">
      <c r="B134" s="131"/>
      <c r="D134" s="132" t="s">
        <v>71</v>
      </c>
      <c r="E134" s="141" t="s">
        <v>172</v>
      </c>
      <c r="F134" s="141" t="s">
        <v>173</v>
      </c>
      <c r="J134" s="142">
        <f>BK134</f>
        <v>0</v>
      </c>
      <c r="L134" s="131"/>
      <c r="M134" s="135"/>
      <c r="N134" s="136"/>
      <c r="O134" s="136"/>
      <c r="P134" s="137">
        <f>P135</f>
        <v>1.18</v>
      </c>
      <c r="Q134" s="136"/>
      <c r="R134" s="137">
        <f>R135</f>
        <v>0</v>
      </c>
      <c r="S134" s="136"/>
      <c r="T134" s="138">
        <f>T135</f>
        <v>2.4E-2</v>
      </c>
      <c r="AR134" s="132" t="s">
        <v>79</v>
      </c>
      <c r="AT134" s="139" t="s">
        <v>71</v>
      </c>
      <c r="AU134" s="139" t="s">
        <v>79</v>
      </c>
      <c r="AY134" s="132" t="s">
        <v>125</v>
      </c>
      <c r="BK134" s="140">
        <f>BK135</f>
        <v>0</v>
      </c>
    </row>
    <row r="135" spans="1:65" s="2" customFormat="1" ht="24.2" customHeight="1">
      <c r="A135" s="26"/>
      <c r="B135" s="143"/>
      <c r="C135" s="144" t="s">
        <v>81</v>
      </c>
      <c r="D135" s="144" t="s">
        <v>128</v>
      </c>
      <c r="E135" s="145" t="s">
        <v>402</v>
      </c>
      <c r="F135" s="146" t="s">
        <v>403</v>
      </c>
      <c r="G135" s="147" t="s">
        <v>224</v>
      </c>
      <c r="H135" s="148">
        <v>4</v>
      </c>
      <c r="I135" s="149"/>
      <c r="J135" s="149">
        <f>ROUND(I135*H135,2)</f>
        <v>0</v>
      </c>
      <c r="K135" s="150"/>
      <c r="L135" s="27"/>
      <c r="M135" s="151" t="s">
        <v>1</v>
      </c>
      <c r="N135" s="152" t="s">
        <v>37</v>
      </c>
      <c r="O135" s="153">
        <v>0.29499999999999998</v>
      </c>
      <c r="P135" s="153">
        <f>O135*H135</f>
        <v>1.18</v>
      </c>
      <c r="Q135" s="153">
        <v>0</v>
      </c>
      <c r="R135" s="153">
        <f>Q135*H135</f>
        <v>0</v>
      </c>
      <c r="S135" s="153">
        <v>6.0000000000000001E-3</v>
      </c>
      <c r="T135" s="154">
        <f>S135*H135</f>
        <v>2.4E-2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158</v>
      </c>
      <c r="AT135" s="155" t="s">
        <v>128</v>
      </c>
      <c r="AU135" s="155" t="s">
        <v>81</v>
      </c>
      <c r="AY135" s="14" t="s">
        <v>125</v>
      </c>
      <c r="BE135" s="156">
        <f>IF(N135="základní",J135,0)</f>
        <v>0</v>
      </c>
      <c r="BF135" s="156">
        <f>IF(N135="snížená",J135,0)</f>
        <v>0</v>
      </c>
      <c r="BG135" s="156">
        <f>IF(N135="zákl. přenesená",J135,0)</f>
        <v>0</v>
      </c>
      <c r="BH135" s="156">
        <f>IF(N135="sníž. přenesená",J135,0)</f>
        <v>0</v>
      </c>
      <c r="BI135" s="156">
        <f>IF(N135="nulová",J135,0)</f>
        <v>0</v>
      </c>
      <c r="BJ135" s="14" t="s">
        <v>79</v>
      </c>
      <c r="BK135" s="156">
        <f>ROUND(I135*H135,2)</f>
        <v>0</v>
      </c>
      <c r="BL135" s="14" t="s">
        <v>158</v>
      </c>
      <c r="BM135" s="155" t="s">
        <v>404</v>
      </c>
    </row>
    <row r="136" spans="1:65" s="12" customFormat="1" ht="25.9" customHeight="1">
      <c r="B136" s="131"/>
      <c r="D136" s="132" t="s">
        <v>71</v>
      </c>
      <c r="E136" s="133" t="s">
        <v>203</v>
      </c>
      <c r="F136" s="133" t="s">
        <v>204</v>
      </c>
      <c r="J136" s="134">
        <f>BK136</f>
        <v>0</v>
      </c>
      <c r="L136" s="131"/>
      <c r="M136" s="135"/>
      <c r="N136" s="136"/>
      <c r="O136" s="136"/>
      <c r="P136" s="137">
        <f>P137+P144+P151+P161+P166</f>
        <v>13.767446000000001</v>
      </c>
      <c r="Q136" s="136"/>
      <c r="R136" s="137">
        <f>R137+R144+R151+R161+R166</f>
        <v>6.1529999999999994E-2</v>
      </c>
      <c r="S136" s="136"/>
      <c r="T136" s="138">
        <f>T137+T144+T151+T161+T166</f>
        <v>8.6900000000000005E-2</v>
      </c>
      <c r="AR136" s="132" t="s">
        <v>81</v>
      </c>
      <c r="AT136" s="139" t="s">
        <v>71</v>
      </c>
      <c r="AU136" s="139" t="s">
        <v>72</v>
      </c>
      <c r="AY136" s="132" t="s">
        <v>125</v>
      </c>
      <c r="BK136" s="140">
        <f>BK137+BK144+BK151+BK161+BK166</f>
        <v>0</v>
      </c>
    </row>
    <row r="137" spans="1:65" s="12" customFormat="1" ht="22.9" customHeight="1">
      <c r="B137" s="131"/>
      <c r="D137" s="132" t="s">
        <v>71</v>
      </c>
      <c r="E137" s="141" t="s">
        <v>405</v>
      </c>
      <c r="F137" s="141" t="s">
        <v>406</v>
      </c>
      <c r="J137" s="142">
        <f>BK137</f>
        <v>0</v>
      </c>
      <c r="L137" s="131"/>
      <c r="M137" s="135"/>
      <c r="N137" s="136"/>
      <c r="O137" s="136"/>
      <c r="P137" s="137">
        <f>SUM(P138:P143)</f>
        <v>3.2830920000000003</v>
      </c>
      <c r="Q137" s="136"/>
      <c r="R137" s="137">
        <f>SUM(R138:R143)</f>
        <v>4.0100000000000005E-3</v>
      </c>
      <c r="S137" s="136"/>
      <c r="T137" s="138">
        <f>SUM(T138:T143)</f>
        <v>2.9610000000000001E-2</v>
      </c>
      <c r="AR137" s="132" t="s">
        <v>81</v>
      </c>
      <c r="AT137" s="139" t="s">
        <v>71</v>
      </c>
      <c r="AU137" s="139" t="s">
        <v>79</v>
      </c>
      <c r="AY137" s="132" t="s">
        <v>125</v>
      </c>
      <c r="BK137" s="140">
        <f>SUM(BK138:BK143)</f>
        <v>0</v>
      </c>
    </row>
    <row r="138" spans="1:65" s="2" customFormat="1" ht="14.45" customHeight="1">
      <c r="A138" s="26"/>
      <c r="B138" s="143"/>
      <c r="C138" s="144" t="s">
        <v>139</v>
      </c>
      <c r="D138" s="144" t="s">
        <v>128</v>
      </c>
      <c r="E138" s="145" t="s">
        <v>407</v>
      </c>
      <c r="F138" s="146" t="s">
        <v>408</v>
      </c>
      <c r="G138" s="147" t="s">
        <v>210</v>
      </c>
      <c r="H138" s="148">
        <v>1</v>
      </c>
      <c r="I138" s="149"/>
      <c r="J138" s="149">
        <f t="shared" ref="J138:J143" si="0">ROUND(I138*H138,2)</f>
        <v>0</v>
      </c>
      <c r="K138" s="150"/>
      <c r="L138" s="27"/>
      <c r="M138" s="151" t="s">
        <v>1</v>
      </c>
      <c r="N138" s="152" t="s">
        <v>37</v>
      </c>
      <c r="O138" s="153">
        <v>0.36099999999999999</v>
      </c>
      <c r="P138" s="153">
        <f t="shared" ref="P138:P143" si="1">O138*H138</f>
        <v>0.36099999999999999</v>
      </c>
      <c r="Q138" s="153">
        <v>1E-3</v>
      </c>
      <c r="R138" s="153">
        <f t="shared" ref="R138:R143" si="2">Q138*H138</f>
        <v>1E-3</v>
      </c>
      <c r="S138" s="153">
        <v>0</v>
      </c>
      <c r="T138" s="154">
        <f t="shared" ref="T138:T143" si="3"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211</v>
      </c>
      <c r="AT138" s="155" t="s">
        <v>128</v>
      </c>
      <c r="AU138" s="155" t="s">
        <v>81</v>
      </c>
      <c r="AY138" s="14" t="s">
        <v>125</v>
      </c>
      <c r="BE138" s="156">
        <f t="shared" ref="BE138:BE143" si="4">IF(N138="základní",J138,0)</f>
        <v>0</v>
      </c>
      <c r="BF138" s="156">
        <f t="shared" ref="BF138:BF143" si="5">IF(N138="snížená",J138,0)</f>
        <v>0</v>
      </c>
      <c r="BG138" s="156">
        <f t="shared" ref="BG138:BG143" si="6">IF(N138="zákl. přenesená",J138,0)</f>
        <v>0</v>
      </c>
      <c r="BH138" s="156">
        <f t="shared" ref="BH138:BH143" si="7">IF(N138="sníž. přenesená",J138,0)</f>
        <v>0</v>
      </c>
      <c r="BI138" s="156">
        <f t="shared" ref="BI138:BI143" si="8">IF(N138="nulová",J138,0)</f>
        <v>0</v>
      </c>
      <c r="BJ138" s="14" t="s">
        <v>79</v>
      </c>
      <c r="BK138" s="156">
        <f t="shared" ref="BK138:BK143" si="9">ROUND(I138*H138,2)</f>
        <v>0</v>
      </c>
      <c r="BL138" s="14" t="s">
        <v>211</v>
      </c>
      <c r="BM138" s="155" t="s">
        <v>409</v>
      </c>
    </row>
    <row r="139" spans="1:65" s="2" customFormat="1" ht="14.45" customHeight="1">
      <c r="A139" s="26"/>
      <c r="B139" s="143"/>
      <c r="C139" s="144" t="s">
        <v>158</v>
      </c>
      <c r="D139" s="144" t="s">
        <v>128</v>
      </c>
      <c r="E139" s="145" t="s">
        <v>410</v>
      </c>
      <c r="F139" s="146" t="s">
        <v>411</v>
      </c>
      <c r="G139" s="147" t="s">
        <v>224</v>
      </c>
      <c r="H139" s="148">
        <v>3</v>
      </c>
      <c r="I139" s="149"/>
      <c r="J139" s="149">
        <f t="shared" si="0"/>
        <v>0</v>
      </c>
      <c r="K139" s="150"/>
      <c r="L139" s="27"/>
      <c r="M139" s="151" t="s">
        <v>1</v>
      </c>
      <c r="N139" s="152" t="s">
        <v>37</v>
      </c>
      <c r="O139" s="153">
        <v>0.72799999999999998</v>
      </c>
      <c r="P139" s="153">
        <f t="shared" si="1"/>
        <v>2.1840000000000002</v>
      </c>
      <c r="Q139" s="153">
        <v>4.8000000000000001E-4</v>
      </c>
      <c r="R139" s="153">
        <f t="shared" si="2"/>
        <v>1.4400000000000001E-3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211</v>
      </c>
      <c r="AT139" s="155" t="s">
        <v>128</v>
      </c>
      <c r="AU139" s="155" t="s">
        <v>81</v>
      </c>
      <c r="AY139" s="14" t="s">
        <v>125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79</v>
      </c>
      <c r="BK139" s="156">
        <f t="shared" si="9"/>
        <v>0</v>
      </c>
      <c r="BL139" s="14" t="s">
        <v>211</v>
      </c>
      <c r="BM139" s="155" t="s">
        <v>412</v>
      </c>
    </row>
    <row r="140" spans="1:65" s="2" customFormat="1" ht="14.45" customHeight="1">
      <c r="A140" s="26"/>
      <c r="B140" s="143"/>
      <c r="C140" s="144" t="s">
        <v>124</v>
      </c>
      <c r="D140" s="144" t="s">
        <v>128</v>
      </c>
      <c r="E140" s="145" t="s">
        <v>413</v>
      </c>
      <c r="F140" s="146" t="s">
        <v>414</v>
      </c>
      <c r="G140" s="147" t="s">
        <v>210</v>
      </c>
      <c r="H140" s="148">
        <v>1</v>
      </c>
      <c r="I140" s="149"/>
      <c r="J140" s="149">
        <f t="shared" si="0"/>
        <v>0</v>
      </c>
      <c r="K140" s="150"/>
      <c r="L140" s="27"/>
      <c r="M140" s="151" t="s">
        <v>1</v>
      </c>
      <c r="N140" s="152" t="s">
        <v>37</v>
      </c>
      <c r="O140" s="153">
        <v>0.50700000000000001</v>
      </c>
      <c r="P140" s="153">
        <f t="shared" si="1"/>
        <v>0.50700000000000001</v>
      </c>
      <c r="Q140" s="153">
        <v>0</v>
      </c>
      <c r="R140" s="153">
        <f t="shared" si="2"/>
        <v>0</v>
      </c>
      <c r="S140" s="153">
        <v>2.9610000000000001E-2</v>
      </c>
      <c r="T140" s="154">
        <f t="shared" si="3"/>
        <v>2.9610000000000001E-2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211</v>
      </c>
      <c r="AT140" s="155" t="s">
        <v>128</v>
      </c>
      <c r="AU140" s="155" t="s">
        <v>81</v>
      </c>
      <c r="AY140" s="14" t="s">
        <v>125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79</v>
      </c>
      <c r="BK140" s="156">
        <f t="shared" si="9"/>
        <v>0</v>
      </c>
      <c r="BL140" s="14" t="s">
        <v>211</v>
      </c>
      <c r="BM140" s="155" t="s">
        <v>415</v>
      </c>
    </row>
    <row r="141" spans="1:65" s="2" customFormat="1" ht="14.45" customHeight="1">
      <c r="A141" s="26"/>
      <c r="B141" s="143"/>
      <c r="C141" s="144" t="s">
        <v>174</v>
      </c>
      <c r="D141" s="144" t="s">
        <v>128</v>
      </c>
      <c r="E141" s="145" t="s">
        <v>416</v>
      </c>
      <c r="F141" s="146" t="s">
        <v>417</v>
      </c>
      <c r="G141" s="147" t="s">
        <v>210</v>
      </c>
      <c r="H141" s="148">
        <v>1</v>
      </c>
      <c r="I141" s="149"/>
      <c r="J141" s="149">
        <f t="shared" si="0"/>
        <v>0</v>
      </c>
      <c r="K141" s="150"/>
      <c r="L141" s="27"/>
      <c r="M141" s="151" t="s">
        <v>1</v>
      </c>
      <c r="N141" s="152" t="s">
        <v>37</v>
      </c>
      <c r="O141" s="153">
        <v>0.22500000000000001</v>
      </c>
      <c r="P141" s="153">
        <f t="shared" si="1"/>
        <v>0.22500000000000001</v>
      </c>
      <c r="Q141" s="153">
        <v>5.6999999999999998E-4</v>
      </c>
      <c r="R141" s="153">
        <f t="shared" si="2"/>
        <v>5.6999999999999998E-4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211</v>
      </c>
      <c r="AT141" s="155" t="s">
        <v>128</v>
      </c>
      <c r="AU141" s="155" t="s">
        <v>81</v>
      </c>
      <c r="AY141" s="14" t="s">
        <v>125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79</v>
      </c>
      <c r="BK141" s="156">
        <f t="shared" si="9"/>
        <v>0</v>
      </c>
      <c r="BL141" s="14" t="s">
        <v>211</v>
      </c>
      <c r="BM141" s="155" t="s">
        <v>418</v>
      </c>
    </row>
    <row r="142" spans="1:65" s="2" customFormat="1" ht="14.45" customHeight="1">
      <c r="A142" s="26"/>
      <c r="B142" s="143"/>
      <c r="C142" s="161" t="s">
        <v>179</v>
      </c>
      <c r="D142" s="161" t="s">
        <v>266</v>
      </c>
      <c r="E142" s="162" t="s">
        <v>419</v>
      </c>
      <c r="F142" s="163" t="s">
        <v>420</v>
      </c>
      <c r="G142" s="164" t="s">
        <v>210</v>
      </c>
      <c r="H142" s="165">
        <v>1</v>
      </c>
      <c r="I142" s="166"/>
      <c r="J142" s="166">
        <f t="shared" si="0"/>
        <v>0</v>
      </c>
      <c r="K142" s="167"/>
      <c r="L142" s="168"/>
      <c r="M142" s="169" t="s">
        <v>1</v>
      </c>
      <c r="N142" s="170" t="s">
        <v>37</v>
      </c>
      <c r="O142" s="153">
        <v>0</v>
      </c>
      <c r="P142" s="153">
        <f t="shared" si="1"/>
        <v>0</v>
      </c>
      <c r="Q142" s="153">
        <v>1E-3</v>
      </c>
      <c r="R142" s="153">
        <f t="shared" si="2"/>
        <v>1E-3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269</v>
      </c>
      <c r="AT142" s="155" t="s">
        <v>266</v>
      </c>
      <c r="AU142" s="155" t="s">
        <v>81</v>
      </c>
      <c r="AY142" s="14" t="s">
        <v>125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79</v>
      </c>
      <c r="BK142" s="156">
        <f t="shared" si="9"/>
        <v>0</v>
      </c>
      <c r="BL142" s="14" t="s">
        <v>211</v>
      </c>
      <c r="BM142" s="155" t="s">
        <v>421</v>
      </c>
    </row>
    <row r="143" spans="1:65" s="2" customFormat="1" ht="24.2" customHeight="1">
      <c r="A143" s="26"/>
      <c r="B143" s="143"/>
      <c r="C143" s="144" t="s">
        <v>184</v>
      </c>
      <c r="D143" s="144" t="s">
        <v>128</v>
      </c>
      <c r="E143" s="145" t="s">
        <v>422</v>
      </c>
      <c r="F143" s="146" t="s">
        <v>423</v>
      </c>
      <c r="G143" s="147" t="s">
        <v>157</v>
      </c>
      <c r="H143" s="148">
        <v>4.0000000000000001E-3</v>
      </c>
      <c r="I143" s="149"/>
      <c r="J143" s="149">
        <f t="shared" si="0"/>
        <v>0</v>
      </c>
      <c r="K143" s="150"/>
      <c r="L143" s="27"/>
      <c r="M143" s="151" t="s">
        <v>1</v>
      </c>
      <c r="N143" s="152" t="s">
        <v>37</v>
      </c>
      <c r="O143" s="153">
        <v>1.5229999999999999</v>
      </c>
      <c r="P143" s="153">
        <f t="shared" si="1"/>
        <v>6.0920000000000002E-3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158</v>
      </c>
      <c r="AT143" s="155" t="s">
        <v>128</v>
      </c>
      <c r="AU143" s="155" t="s">
        <v>81</v>
      </c>
      <c r="AY143" s="14" t="s">
        <v>125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79</v>
      </c>
      <c r="BK143" s="156">
        <f t="shared" si="9"/>
        <v>0</v>
      </c>
      <c r="BL143" s="14" t="s">
        <v>158</v>
      </c>
      <c r="BM143" s="155" t="s">
        <v>424</v>
      </c>
    </row>
    <row r="144" spans="1:65" s="12" customFormat="1" ht="22.9" customHeight="1">
      <c r="B144" s="131"/>
      <c r="D144" s="132" t="s">
        <v>71</v>
      </c>
      <c r="E144" s="141" t="s">
        <v>425</v>
      </c>
      <c r="F144" s="141" t="s">
        <v>426</v>
      </c>
      <c r="J144" s="142">
        <f>BK144</f>
        <v>0</v>
      </c>
      <c r="L144" s="131"/>
      <c r="M144" s="135"/>
      <c r="N144" s="136"/>
      <c r="O144" s="136"/>
      <c r="P144" s="137">
        <f>SUM(P145:P150)</f>
        <v>4.4076180000000003</v>
      </c>
      <c r="Q144" s="136"/>
      <c r="R144" s="137">
        <f>SUM(R145:R150)</f>
        <v>7.3899999999999999E-3</v>
      </c>
      <c r="S144" s="136"/>
      <c r="T144" s="138">
        <f>SUM(T145:T150)</f>
        <v>2.0699999999999998E-3</v>
      </c>
      <c r="AR144" s="132" t="s">
        <v>81</v>
      </c>
      <c r="AT144" s="139" t="s">
        <v>71</v>
      </c>
      <c r="AU144" s="139" t="s">
        <v>79</v>
      </c>
      <c r="AY144" s="132" t="s">
        <v>125</v>
      </c>
      <c r="BK144" s="140">
        <f>SUM(BK145:BK150)</f>
        <v>0</v>
      </c>
    </row>
    <row r="145" spans="1:65" s="2" customFormat="1" ht="14.45" customHeight="1">
      <c r="A145" s="26"/>
      <c r="B145" s="143"/>
      <c r="C145" s="144" t="s">
        <v>172</v>
      </c>
      <c r="D145" s="144" t="s">
        <v>128</v>
      </c>
      <c r="E145" s="145" t="s">
        <v>427</v>
      </c>
      <c r="F145" s="146" t="s">
        <v>428</v>
      </c>
      <c r="G145" s="147" t="s">
        <v>210</v>
      </c>
      <c r="H145" s="148">
        <v>3</v>
      </c>
      <c r="I145" s="149"/>
      <c r="J145" s="149">
        <f t="shared" ref="J145:J150" si="10">ROUND(I145*H145,2)</f>
        <v>0</v>
      </c>
      <c r="K145" s="150"/>
      <c r="L145" s="27"/>
      <c r="M145" s="151" t="s">
        <v>1</v>
      </c>
      <c r="N145" s="152" t="s">
        <v>37</v>
      </c>
      <c r="O145" s="153">
        <v>0.48899999999999999</v>
      </c>
      <c r="P145" s="153">
        <f t="shared" ref="P145:P150" si="11">O145*H145</f>
        <v>1.4670000000000001</v>
      </c>
      <c r="Q145" s="153">
        <v>8.0999999999999996E-4</v>
      </c>
      <c r="R145" s="153">
        <f t="shared" ref="R145:R150" si="12">Q145*H145</f>
        <v>2.4299999999999999E-3</v>
      </c>
      <c r="S145" s="153">
        <v>0</v>
      </c>
      <c r="T145" s="154">
        <f t="shared" ref="T145:T150" si="13"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211</v>
      </c>
      <c r="AT145" s="155" t="s">
        <v>128</v>
      </c>
      <c r="AU145" s="155" t="s">
        <v>81</v>
      </c>
      <c r="AY145" s="14" t="s">
        <v>125</v>
      </c>
      <c r="BE145" s="156">
        <f t="shared" ref="BE145:BE150" si="14">IF(N145="základní",J145,0)</f>
        <v>0</v>
      </c>
      <c r="BF145" s="156">
        <f t="shared" ref="BF145:BF150" si="15">IF(N145="snížená",J145,0)</f>
        <v>0</v>
      </c>
      <c r="BG145" s="156">
        <f t="shared" ref="BG145:BG150" si="16">IF(N145="zákl. přenesená",J145,0)</f>
        <v>0</v>
      </c>
      <c r="BH145" s="156">
        <f t="shared" ref="BH145:BH150" si="17">IF(N145="sníž. přenesená",J145,0)</f>
        <v>0</v>
      </c>
      <c r="BI145" s="156">
        <f t="shared" ref="BI145:BI150" si="18">IF(N145="nulová",J145,0)</f>
        <v>0</v>
      </c>
      <c r="BJ145" s="14" t="s">
        <v>79</v>
      </c>
      <c r="BK145" s="156">
        <f t="shared" ref="BK145:BK150" si="19">ROUND(I145*H145,2)</f>
        <v>0</v>
      </c>
      <c r="BL145" s="14" t="s">
        <v>211</v>
      </c>
      <c r="BM145" s="155" t="s">
        <v>429</v>
      </c>
    </row>
    <row r="146" spans="1:65" s="2" customFormat="1" ht="24.2" customHeight="1">
      <c r="A146" s="26"/>
      <c r="B146" s="143"/>
      <c r="C146" s="144" t="s">
        <v>191</v>
      </c>
      <c r="D146" s="144" t="s">
        <v>128</v>
      </c>
      <c r="E146" s="145" t="s">
        <v>430</v>
      </c>
      <c r="F146" s="146" t="s">
        <v>431</v>
      </c>
      <c r="G146" s="147" t="s">
        <v>224</v>
      </c>
      <c r="H146" s="148">
        <v>4</v>
      </c>
      <c r="I146" s="149"/>
      <c r="J146" s="149">
        <f t="shared" si="10"/>
        <v>0</v>
      </c>
      <c r="K146" s="150"/>
      <c r="L146" s="27"/>
      <c r="M146" s="151" t="s">
        <v>1</v>
      </c>
      <c r="N146" s="152" t="s">
        <v>37</v>
      </c>
      <c r="O146" s="153">
        <v>0.52900000000000003</v>
      </c>
      <c r="P146" s="153">
        <f t="shared" si="11"/>
        <v>2.1160000000000001</v>
      </c>
      <c r="Q146" s="153">
        <v>9.7999999999999997E-4</v>
      </c>
      <c r="R146" s="153">
        <f t="shared" si="12"/>
        <v>3.9199999999999999E-3</v>
      </c>
      <c r="S146" s="153">
        <v>0</v>
      </c>
      <c r="T146" s="154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211</v>
      </c>
      <c r="AT146" s="155" t="s">
        <v>128</v>
      </c>
      <c r="AU146" s="155" t="s">
        <v>81</v>
      </c>
      <c r="AY146" s="14" t="s">
        <v>125</v>
      </c>
      <c r="BE146" s="156">
        <f t="shared" si="14"/>
        <v>0</v>
      </c>
      <c r="BF146" s="156">
        <f t="shared" si="15"/>
        <v>0</v>
      </c>
      <c r="BG146" s="156">
        <f t="shared" si="16"/>
        <v>0</v>
      </c>
      <c r="BH146" s="156">
        <f t="shared" si="17"/>
        <v>0</v>
      </c>
      <c r="BI146" s="156">
        <f t="shared" si="18"/>
        <v>0</v>
      </c>
      <c r="BJ146" s="14" t="s">
        <v>79</v>
      </c>
      <c r="BK146" s="156">
        <f t="shared" si="19"/>
        <v>0</v>
      </c>
      <c r="BL146" s="14" t="s">
        <v>211</v>
      </c>
      <c r="BM146" s="155" t="s">
        <v>432</v>
      </c>
    </row>
    <row r="147" spans="1:65" s="2" customFormat="1" ht="37.9" customHeight="1">
      <c r="A147" s="26"/>
      <c r="B147" s="143"/>
      <c r="C147" s="144" t="s">
        <v>195</v>
      </c>
      <c r="D147" s="144" t="s">
        <v>128</v>
      </c>
      <c r="E147" s="145" t="s">
        <v>433</v>
      </c>
      <c r="F147" s="146" t="s">
        <v>434</v>
      </c>
      <c r="G147" s="147" t="s">
        <v>224</v>
      </c>
      <c r="H147" s="148">
        <v>4</v>
      </c>
      <c r="I147" s="149"/>
      <c r="J147" s="149">
        <f t="shared" si="10"/>
        <v>0</v>
      </c>
      <c r="K147" s="150"/>
      <c r="L147" s="27"/>
      <c r="M147" s="151" t="s">
        <v>1</v>
      </c>
      <c r="N147" s="152" t="s">
        <v>37</v>
      </c>
      <c r="O147" s="153">
        <v>0.106</v>
      </c>
      <c r="P147" s="153">
        <f t="shared" si="11"/>
        <v>0.42399999999999999</v>
      </c>
      <c r="Q147" s="153">
        <v>6.9999999999999994E-5</v>
      </c>
      <c r="R147" s="153">
        <f t="shared" si="12"/>
        <v>2.7999999999999998E-4</v>
      </c>
      <c r="S147" s="153">
        <v>0</v>
      </c>
      <c r="T147" s="154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211</v>
      </c>
      <c r="AT147" s="155" t="s">
        <v>128</v>
      </c>
      <c r="AU147" s="155" t="s">
        <v>81</v>
      </c>
      <c r="AY147" s="14" t="s">
        <v>125</v>
      </c>
      <c r="BE147" s="156">
        <f t="shared" si="14"/>
        <v>0</v>
      </c>
      <c r="BF147" s="156">
        <f t="shared" si="15"/>
        <v>0</v>
      </c>
      <c r="BG147" s="156">
        <f t="shared" si="16"/>
        <v>0</v>
      </c>
      <c r="BH147" s="156">
        <f t="shared" si="17"/>
        <v>0</v>
      </c>
      <c r="BI147" s="156">
        <f t="shared" si="18"/>
        <v>0</v>
      </c>
      <c r="BJ147" s="14" t="s">
        <v>79</v>
      </c>
      <c r="BK147" s="156">
        <f t="shared" si="19"/>
        <v>0</v>
      </c>
      <c r="BL147" s="14" t="s">
        <v>211</v>
      </c>
      <c r="BM147" s="155" t="s">
        <v>435</v>
      </c>
    </row>
    <row r="148" spans="1:65" s="2" customFormat="1" ht="24.2" customHeight="1">
      <c r="A148" s="26"/>
      <c r="B148" s="143"/>
      <c r="C148" s="144" t="s">
        <v>199</v>
      </c>
      <c r="D148" s="144" t="s">
        <v>128</v>
      </c>
      <c r="E148" s="145" t="s">
        <v>436</v>
      </c>
      <c r="F148" s="146" t="s">
        <v>437</v>
      </c>
      <c r="G148" s="147" t="s">
        <v>210</v>
      </c>
      <c r="H148" s="148">
        <v>3</v>
      </c>
      <c r="I148" s="149"/>
      <c r="J148" s="149">
        <f t="shared" si="10"/>
        <v>0</v>
      </c>
      <c r="K148" s="150"/>
      <c r="L148" s="27"/>
      <c r="M148" s="151" t="s">
        <v>1</v>
      </c>
      <c r="N148" s="152" t="s">
        <v>37</v>
      </c>
      <c r="O148" s="153">
        <v>4.1000000000000002E-2</v>
      </c>
      <c r="P148" s="153">
        <f t="shared" si="11"/>
        <v>0.123</v>
      </c>
      <c r="Q148" s="153">
        <v>0</v>
      </c>
      <c r="R148" s="153">
        <f t="shared" si="12"/>
        <v>0</v>
      </c>
      <c r="S148" s="153">
        <v>6.8999999999999997E-4</v>
      </c>
      <c r="T148" s="154">
        <f t="shared" si="13"/>
        <v>2.0699999999999998E-3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211</v>
      </c>
      <c r="AT148" s="155" t="s">
        <v>128</v>
      </c>
      <c r="AU148" s="155" t="s">
        <v>81</v>
      </c>
      <c r="AY148" s="14" t="s">
        <v>125</v>
      </c>
      <c r="BE148" s="156">
        <f t="shared" si="14"/>
        <v>0</v>
      </c>
      <c r="BF148" s="156">
        <f t="shared" si="15"/>
        <v>0</v>
      </c>
      <c r="BG148" s="156">
        <f t="shared" si="16"/>
        <v>0</v>
      </c>
      <c r="BH148" s="156">
        <f t="shared" si="17"/>
        <v>0</v>
      </c>
      <c r="BI148" s="156">
        <f t="shared" si="18"/>
        <v>0</v>
      </c>
      <c r="BJ148" s="14" t="s">
        <v>79</v>
      </c>
      <c r="BK148" s="156">
        <f t="shared" si="19"/>
        <v>0</v>
      </c>
      <c r="BL148" s="14" t="s">
        <v>211</v>
      </c>
      <c r="BM148" s="155" t="s">
        <v>438</v>
      </c>
    </row>
    <row r="149" spans="1:65" s="2" customFormat="1" ht="24.2" customHeight="1">
      <c r="A149" s="26"/>
      <c r="B149" s="143"/>
      <c r="C149" s="144" t="s">
        <v>207</v>
      </c>
      <c r="D149" s="144" t="s">
        <v>128</v>
      </c>
      <c r="E149" s="145" t="s">
        <v>439</v>
      </c>
      <c r="F149" s="146" t="s">
        <v>440</v>
      </c>
      <c r="G149" s="147" t="s">
        <v>224</v>
      </c>
      <c r="H149" s="148">
        <v>4</v>
      </c>
      <c r="I149" s="149"/>
      <c r="J149" s="149">
        <f t="shared" si="10"/>
        <v>0</v>
      </c>
      <c r="K149" s="150"/>
      <c r="L149" s="27"/>
      <c r="M149" s="151" t="s">
        <v>1</v>
      </c>
      <c r="N149" s="152" t="s">
        <v>37</v>
      </c>
      <c r="O149" s="153">
        <v>6.7000000000000004E-2</v>
      </c>
      <c r="P149" s="153">
        <f t="shared" si="11"/>
        <v>0.26800000000000002</v>
      </c>
      <c r="Q149" s="153">
        <v>1.9000000000000001E-4</v>
      </c>
      <c r="R149" s="153">
        <f t="shared" si="12"/>
        <v>7.6000000000000004E-4</v>
      </c>
      <c r="S149" s="153">
        <v>0</v>
      </c>
      <c r="T149" s="154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211</v>
      </c>
      <c r="AT149" s="155" t="s">
        <v>128</v>
      </c>
      <c r="AU149" s="155" t="s">
        <v>81</v>
      </c>
      <c r="AY149" s="14" t="s">
        <v>125</v>
      </c>
      <c r="BE149" s="156">
        <f t="shared" si="14"/>
        <v>0</v>
      </c>
      <c r="BF149" s="156">
        <f t="shared" si="15"/>
        <v>0</v>
      </c>
      <c r="BG149" s="156">
        <f t="shared" si="16"/>
        <v>0</v>
      </c>
      <c r="BH149" s="156">
        <f t="shared" si="17"/>
        <v>0</v>
      </c>
      <c r="BI149" s="156">
        <f t="shared" si="18"/>
        <v>0</v>
      </c>
      <c r="BJ149" s="14" t="s">
        <v>79</v>
      </c>
      <c r="BK149" s="156">
        <f t="shared" si="19"/>
        <v>0</v>
      </c>
      <c r="BL149" s="14" t="s">
        <v>211</v>
      </c>
      <c r="BM149" s="155" t="s">
        <v>441</v>
      </c>
    </row>
    <row r="150" spans="1:65" s="2" customFormat="1" ht="24.2" customHeight="1">
      <c r="A150" s="26"/>
      <c r="B150" s="143"/>
      <c r="C150" s="144" t="s">
        <v>213</v>
      </c>
      <c r="D150" s="144" t="s">
        <v>128</v>
      </c>
      <c r="E150" s="145" t="s">
        <v>442</v>
      </c>
      <c r="F150" s="146" t="s">
        <v>443</v>
      </c>
      <c r="G150" s="147" t="s">
        <v>157</v>
      </c>
      <c r="H150" s="148">
        <v>7.0000000000000001E-3</v>
      </c>
      <c r="I150" s="149"/>
      <c r="J150" s="149">
        <f t="shared" si="10"/>
        <v>0</v>
      </c>
      <c r="K150" s="150"/>
      <c r="L150" s="27"/>
      <c r="M150" s="151" t="s">
        <v>1</v>
      </c>
      <c r="N150" s="152" t="s">
        <v>37</v>
      </c>
      <c r="O150" s="153">
        <v>1.3740000000000001</v>
      </c>
      <c r="P150" s="153">
        <f t="shared" si="11"/>
        <v>9.6180000000000015E-3</v>
      </c>
      <c r="Q150" s="153">
        <v>0</v>
      </c>
      <c r="R150" s="153">
        <f t="shared" si="12"/>
        <v>0</v>
      </c>
      <c r="S150" s="153">
        <v>0</v>
      </c>
      <c r="T150" s="154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158</v>
      </c>
      <c r="AT150" s="155" t="s">
        <v>128</v>
      </c>
      <c r="AU150" s="155" t="s">
        <v>81</v>
      </c>
      <c r="AY150" s="14" t="s">
        <v>125</v>
      </c>
      <c r="BE150" s="156">
        <f t="shared" si="14"/>
        <v>0</v>
      </c>
      <c r="BF150" s="156">
        <f t="shared" si="15"/>
        <v>0</v>
      </c>
      <c r="BG150" s="156">
        <f t="shared" si="16"/>
        <v>0</v>
      </c>
      <c r="BH150" s="156">
        <f t="shared" si="17"/>
        <v>0</v>
      </c>
      <c r="BI150" s="156">
        <f t="shared" si="18"/>
        <v>0</v>
      </c>
      <c r="BJ150" s="14" t="s">
        <v>79</v>
      </c>
      <c r="BK150" s="156">
        <f t="shared" si="19"/>
        <v>0</v>
      </c>
      <c r="BL150" s="14" t="s">
        <v>158</v>
      </c>
      <c r="BM150" s="155" t="s">
        <v>444</v>
      </c>
    </row>
    <row r="151" spans="1:65" s="12" customFormat="1" ht="22.9" customHeight="1">
      <c r="B151" s="131"/>
      <c r="D151" s="132" t="s">
        <v>71</v>
      </c>
      <c r="E151" s="141" t="s">
        <v>445</v>
      </c>
      <c r="F151" s="141" t="s">
        <v>446</v>
      </c>
      <c r="J151" s="142">
        <f>BK151</f>
        <v>0</v>
      </c>
      <c r="L151" s="131"/>
      <c r="M151" s="135"/>
      <c r="N151" s="136"/>
      <c r="O151" s="136"/>
      <c r="P151" s="137">
        <f>SUM(P152:P160)</f>
        <v>4.8895039999999996</v>
      </c>
      <c r="Q151" s="136"/>
      <c r="R151" s="137">
        <f>SUM(R152:R160)</f>
        <v>4.7699999999999992E-2</v>
      </c>
      <c r="S151" s="136"/>
      <c r="T151" s="138">
        <f>SUM(T152:T160)</f>
        <v>5.5219999999999998E-2</v>
      </c>
      <c r="AR151" s="132" t="s">
        <v>81</v>
      </c>
      <c r="AT151" s="139" t="s">
        <v>71</v>
      </c>
      <c r="AU151" s="139" t="s">
        <v>79</v>
      </c>
      <c r="AY151" s="132" t="s">
        <v>125</v>
      </c>
      <c r="BK151" s="140">
        <f>SUM(BK152:BK160)</f>
        <v>0</v>
      </c>
    </row>
    <row r="152" spans="1:65" s="2" customFormat="1" ht="14.45" customHeight="1">
      <c r="A152" s="26"/>
      <c r="B152" s="143"/>
      <c r="C152" s="144" t="s">
        <v>8</v>
      </c>
      <c r="D152" s="144" t="s">
        <v>128</v>
      </c>
      <c r="E152" s="145" t="s">
        <v>447</v>
      </c>
      <c r="F152" s="146" t="s">
        <v>448</v>
      </c>
      <c r="G152" s="147" t="s">
        <v>449</v>
      </c>
      <c r="H152" s="148">
        <v>1</v>
      </c>
      <c r="I152" s="149"/>
      <c r="J152" s="149">
        <f t="shared" ref="J152:J160" si="20">ROUND(I152*H152,2)</f>
        <v>0</v>
      </c>
      <c r="K152" s="150"/>
      <c r="L152" s="27"/>
      <c r="M152" s="151" t="s">
        <v>1</v>
      </c>
      <c r="N152" s="152" t="s">
        <v>37</v>
      </c>
      <c r="O152" s="153">
        <v>0.46500000000000002</v>
      </c>
      <c r="P152" s="153">
        <f t="shared" ref="P152:P160" si="21">O152*H152</f>
        <v>0.46500000000000002</v>
      </c>
      <c r="Q152" s="153">
        <v>0</v>
      </c>
      <c r="R152" s="153">
        <f t="shared" ref="R152:R160" si="22">Q152*H152</f>
        <v>0</v>
      </c>
      <c r="S152" s="153">
        <v>3.4200000000000001E-2</v>
      </c>
      <c r="T152" s="154">
        <f t="shared" ref="T152:T160" si="23">S152*H152</f>
        <v>3.4200000000000001E-2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211</v>
      </c>
      <c r="AT152" s="155" t="s">
        <v>128</v>
      </c>
      <c r="AU152" s="155" t="s">
        <v>81</v>
      </c>
      <c r="AY152" s="14" t="s">
        <v>125</v>
      </c>
      <c r="BE152" s="156">
        <f t="shared" ref="BE152:BE160" si="24">IF(N152="základní",J152,0)</f>
        <v>0</v>
      </c>
      <c r="BF152" s="156">
        <f t="shared" ref="BF152:BF160" si="25">IF(N152="snížená",J152,0)</f>
        <v>0</v>
      </c>
      <c r="BG152" s="156">
        <f t="shared" ref="BG152:BG160" si="26">IF(N152="zákl. přenesená",J152,0)</f>
        <v>0</v>
      </c>
      <c r="BH152" s="156">
        <f t="shared" ref="BH152:BH160" si="27">IF(N152="sníž. přenesená",J152,0)</f>
        <v>0</v>
      </c>
      <c r="BI152" s="156">
        <f t="shared" ref="BI152:BI160" si="28">IF(N152="nulová",J152,0)</f>
        <v>0</v>
      </c>
      <c r="BJ152" s="14" t="s">
        <v>79</v>
      </c>
      <c r="BK152" s="156">
        <f t="shared" ref="BK152:BK160" si="29">ROUND(I152*H152,2)</f>
        <v>0</v>
      </c>
      <c r="BL152" s="14" t="s">
        <v>211</v>
      </c>
      <c r="BM152" s="155" t="s">
        <v>450</v>
      </c>
    </row>
    <row r="153" spans="1:65" s="2" customFormat="1" ht="24.2" customHeight="1">
      <c r="A153" s="26"/>
      <c r="B153" s="143"/>
      <c r="C153" s="144" t="s">
        <v>211</v>
      </c>
      <c r="D153" s="144" t="s">
        <v>128</v>
      </c>
      <c r="E153" s="145" t="s">
        <v>451</v>
      </c>
      <c r="F153" s="146" t="s">
        <v>452</v>
      </c>
      <c r="G153" s="147" t="s">
        <v>449</v>
      </c>
      <c r="H153" s="148">
        <v>1</v>
      </c>
      <c r="I153" s="149"/>
      <c r="J153" s="149">
        <f t="shared" si="20"/>
        <v>0</v>
      </c>
      <c r="K153" s="150"/>
      <c r="L153" s="27"/>
      <c r="M153" s="151" t="s">
        <v>1</v>
      </c>
      <c r="N153" s="152" t="s">
        <v>37</v>
      </c>
      <c r="O153" s="153">
        <v>1.6</v>
      </c>
      <c r="P153" s="153">
        <f t="shared" si="21"/>
        <v>1.6</v>
      </c>
      <c r="Q153" s="153">
        <v>2.8219999999999999E-2</v>
      </c>
      <c r="R153" s="153">
        <f t="shared" si="22"/>
        <v>2.8219999999999999E-2</v>
      </c>
      <c r="S153" s="153">
        <v>0</v>
      </c>
      <c r="T153" s="154">
        <f t="shared" si="2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211</v>
      </c>
      <c r="AT153" s="155" t="s">
        <v>128</v>
      </c>
      <c r="AU153" s="155" t="s">
        <v>81</v>
      </c>
      <c r="AY153" s="14" t="s">
        <v>125</v>
      </c>
      <c r="BE153" s="156">
        <f t="shared" si="24"/>
        <v>0</v>
      </c>
      <c r="BF153" s="156">
        <f t="shared" si="25"/>
        <v>0</v>
      </c>
      <c r="BG153" s="156">
        <f t="shared" si="26"/>
        <v>0</v>
      </c>
      <c r="BH153" s="156">
        <f t="shared" si="27"/>
        <v>0</v>
      </c>
      <c r="BI153" s="156">
        <f t="shared" si="28"/>
        <v>0</v>
      </c>
      <c r="BJ153" s="14" t="s">
        <v>79</v>
      </c>
      <c r="BK153" s="156">
        <f t="shared" si="29"/>
        <v>0</v>
      </c>
      <c r="BL153" s="14" t="s">
        <v>211</v>
      </c>
      <c r="BM153" s="155" t="s">
        <v>453</v>
      </c>
    </row>
    <row r="154" spans="1:65" s="2" customFormat="1" ht="14.45" customHeight="1">
      <c r="A154" s="26"/>
      <c r="B154" s="143"/>
      <c r="C154" s="144" t="s">
        <v>289</v>
      </c>
      <c r="D154" s="144" t="s">
        <v>128</v>
      </c>
      <c r="E154" s="145" t="s">
        <v>454</v>
      </c>
      <c r="F154" s="146" t="s">
        <v>455</v>
      </c>
      <c r="G154" s="147" t="s">
        <v>449</v>
      </c>
      <c r="H154" s="148">
        <v>1</v>
      </c>
      <c r="I154" s="149"/>
      <c r="J154" s="149">
        <f t="shared" si="20"/>
        <v>0</v>
      </c>
      <c r="K154" s="150"/>
      <c r="L154" s="27"/>
      <c r="M154" s="151" t="s">
        <v>1</v>
      </c>
      <c r="N154" s="152" t="s">
        <v>37</v>
      </c>
      <c r="O154" s="153">
        <v>0.36199999999999999</v>
      </c>
      <c r="P154" s="153">
        <f t="shared" si="21"/>
        <v>0.36199999999999999</v>
      </c>
      <c r="Q154" s="153">
        <v>0</v>
      </c>
      <c r="R154" s="153">
        <f t="shared" si="22"/>
        <v>0</v>
      </c>
      <c r="S154" s="153">
        <v>1.9460000000000002E-2</v>
      </c>
      <c r="T154" s="154">
        <f t="shared" si="23"/>
        <v>1.9460000000000002E-2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211</v>
      </c>
      <c r="AT154" s="155" t="s">
        <v>128</v>
      </c>
      <c r="AU154" s="155" t="s">
        <v>81</v>
      </c>
      <c r="AY154" s="14" t="s">
        <v>125</v>
      </c>
      <c r="BE154" s="156">
        <f t="shared" si="24"/>
        <v>0</v>
      </c>
      <c r="BF154" s="156">
        <f t="shared" si="25"/>
        <v>0</v>
      </c>
      <c r="BG154" s="156">
        <f t="shared" si="26"/>
        <v>0</v>
      </c>
      <c r="BH154" s="156">
        <f t="shared" si="27"/>
        <v>0</v>
      </c>
      <c r="BI154" s="156">
        <f t="shared" si="28"/>
        <v>0</v>
      </c>
      <c r="BJ154" s="14" t="s">
        <v>79</v>
      </c>
      <c r="BK154" s="156">
        <f t="shared" si="29"/>
        <v>0</v>
      </c>
      <c r="BL154" s="14" t="s">
        <v>211</v>
      </c>
      <c r="BM154" s="155" t="s">
        <v>456</v>
      </c>
    </row>
    <row r="155" spans="1:65" s="2" customFormat="1" ht="24.2" customHeight="1">
      <c r="A155" s="26"/>
      <c r="B155" s="143"/>
      <c r="C155" s="144" t="s">
        <v>295</v>
      </c>
      <c r="D155" s="144" t="s">
        <v>128</v>
      </c>
      <c r="E155" s="145" t="s">
        <v>457</v>
      </c>
      <c r="F155" s="146" t="s">
        <v>458</v>
      </c>
      <c r="G155" s="147" t="s">
        <v>449</v>
      </c>
      <c r="H155" s="148">
        <v>1</v>
      </c>
      <c r="I155" s="149"/>
      <c r="J155" s="149">
        <f t="shared" si="20"/>
        <v>0</v>
      </c>
      <c r="K155" s="150"/>
      <c r="L155" s="27"/>
      <c r="M155" s="151" t="s">
        <v>1</v>
      </c>
      <c r="N155" s="152" t="s">
        <v>37</v>
      </c>
      <c r="O155" s="153">
        <v>1.1000000000000001</v>
      </c>
      <c r="P155" s="153">
        <f t="shared" si="21"/>
        <v>1.1000000000000001</v>
      </c>
      <c r="Q155" s="153">
        <v>1.6469999999999999E-2</v>
      </c>
      <c r="R155" s="153">
        <f t="shared" si="22"/>
        <v>1.6469999999999999E-2</v>
      </c>
      <c r="S155" s="153">
        <v>0</v>
      </c>
      <c r="T155" s="154">
        <f t="shared" si="2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211</v>
      </c>
      <c r="AT155" s="155" t="s">
        <v>128</v>
      </c>
      <c r="AU155" s="155" t="s">
        <v>81</v>
      </c>
      <c r="AY155" s="14" t="s">
        <v>125</v>
      </c>
      <c r="BE155" s="156">
        <f t="shared" si="24"/>
        <v>0</v>
      </c>
      <c r="BF155" s="156">
        <f t="shared" si="25"/>
        <v>0</v>
      </c>
      <c r="BG155" s="156">
        <f t="shared" si="26"/>
        <v>0</v>
      </c>
      <c r="BH155" s="156">
        <f t="shared" si="27"/>
        <v>0</v>
      </c>
      <c r="BI155" s="156">
        <f t="shared" si="28"/>
        <v>0</v>
      </c>
      <c r="BJ155" s="14" t="s">
        <v>79</v>
      </c>
      <c r="BK155" s="156">
        <f t="shared" si="29"/>
        <v>0</v>
      </c>
      <c r="BL155" s="14" t="s">
        <v>211</v>
      </c>
      <c r="BM155" s="155" t="s">
        <v>459</v>
      </c>
    </row>
    <row r="156" spans="1:65" s="2" customFormat="1" ht="14.45" customHeight="1">
      <c r="A156" s="26"/>
      <c r="B156" s="143"/>
      <c r="C156" s="144" t="s">
        <v>299</v>
      </c>
      <c r="D156" s="144" t="s">
        <v>128</v>
      </c>
      <c r="E156" s="145" t="s">
        <v>460</v>
      </c>
      <c r="F156" s="146" t="s">
        <v>461</v>
      </c>
      <c r="G156" s="147" t="s">
        <v>449</v>
      </c>
      <c r="H156" s="148">
        <v>3</v>
      </c>
      <c r="I156" s="149"/>
      <c r="J156" s="149">
        <f t="shared" si="20"/>
        <v>0</v>
      </c>
      <c r="K156" s="150"/>
      <c r="L156" s="27"/>
      <c r="M156" s="151" t="s">
        <v>1</v>
      </c>
      <c r="N156" s="152" t="s">
        <v>37</v>
      </c>
      <c r="O156" s="153">
        <v>0.28999999999999998</v>
      </c>
      <c r="P156" s="153">
        <f t="shared" si="21"/>
        <v>0.86999999999999988</v>
      </c>
      <c r="Q156" s="153">
        <v>9.0000000000000006E-5</v>
      </c>
      <c r="R156" s="153">
        <f t="shared" si="22"/>
        <v>2.7E-4</v>
      </c>
      <c r="S156" s="153">
        <v>0</v>
      </c>
      <c r="T156" s="154">
        <f t="shared" si="2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211</v>
      </c>
      <c r="AT156" s="155" t="s">
        <v>128</v>
      </c>
      <c r="AU156" s="155" t="s">
        <v>81</v>
      </c>
      <c r="AY156" s="14" t="s">
        <v>125</v>
      </c>
      <c r="BE156" s="156">
        <f t="shared" si="24"/>
        <v>0</v>
      </c>
      <c r="BF156" s="156">
        <f t="shared" si="25"/>
        <v>0</v>
      </c>
      <c r="BG156" s="156">
        <f t="shared" si="26"/>
        <v>0</v>
      </c>
      <c r="BH156" s="156">
        <f t="shared" si="27"/>
        <v>0</v>
      </c>
      <c r="BI156" s="156">
        <f t="shared" si="28"/>
        <v>0</v>
      </c>
      <c r="BJ156" s="14" t="s">
        <v>79</v>
      </c>
      <c r="BK156" s="156">
        <f t="shared" si="29"/>
        <v>0</v>
      </c>
      <c r="BL156" s="14" t="s">
        <v>211</v>
      </c>
      <c r="BM156" s="155" t="s">
        <v>462</v>
      </c>
    </row>
    <row r="157" spans="1:65" s="2" customFormat="1" ht="14.45" customHeight="1">
      <c r="A157" s="26"/>
      <c r="B157" s="143"/>
      <c r="C157" s="161" t="s">
        <v>305</v>
      </c>
      <c r="D157" s="161" t="s">
        <v>266</v>
      </c>
      <c r="E157" s="162" t="s">
        <v>463</v>
      </c>
      <c r="F157" s="163" t="s">
        <v>464</v>
      </c>
      <c r="G157" s="164" t="s">
        <v>210</v>
      </c>
      <c r="H157" s="165">
        <v>3</v>
      </c>
      <c r="I157" s="166"/>
      <c r="J157" s="166">
        <f t="shared" si="20"/>
        <v>0</v>
      </c>
      <c r="K157" s="167"/>
      <c r="L157" s="168"/>
      <c r="M157" s="169" t="s">
        <v>1</v>
      </c>
      <c r="N157" s="170" t="s">
        <v>37</v>
      </c>
      <c r="O157" s="153">
        <v>0</v>
      </c>
      <c r="P157" s="153">
        <f t="shared" si="21"/>
        <v>0</v>
      </c>
      <c r="Q157" s="153">
        <v>2.9999999999999997E-4</v>
      </c>
      <c r="R157" s="153">
        <f t="shared" si="22"/>
        <v>8.9999999999999998E-4</v>
      </c>
      <c r="S157" s="153">
        <v>0</v>
      </c>
      <c r="T157" s="154">
        <f t="shared" si="2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269</v>
      </c>
      <c r="AT157" s="155" t="s">
        <v>266</v>
      </c>
      <c r="AU157" s="155" t="s">
        <v>81</v>
      </c>
      <c r="AY157" s="14" t="s">
        <v>125</v>
      </c>
      <c r="BE157" s="156">
        <f t="shared" si="24"/>
        <v>0</v>
      </c>
      <c r="BF157" s="156">
        <f t="shared" si="25"/>
        <v>0</v>
      </c>
      <c r="BG157" s="156">
        <f t="shared" si="26"/>
        <v>0</v>
      </c>
      <c r="BH157" s="156">
        <f t="shared" si="27"/>
        <v>0</v>
      </c>
      <c r="BI157" s="156">
        <f t="shared" si="28"/>
        <v>0</v>
      </c>
      <c r="BJ157" s="14" t="s">
        <v>79</v>
      </c>
      <c r="BK157" s="156">
        <f t="shared" si="29"/>
        <v>0</v>
      </c>
      <c r="BL157" s="14" t="s">
        <v>211</v>
      </c>
      <c r="BM157" s="155" t="s">
        <v>465</v>
      </c>
    </row>
    <row r="158" spans="1:65" s="2" customFormat="1" ht="14.45" customHeight="1">
      <c r="A158" s="26"/>
      <c r="B158" s="143"/>
      <c r="C158" s="144" t="s">
        <v>7</v>
      </c>
      <c r="D158" s="144" t="s">
        <v>128</v>
      </c>
      <c r="E158" s="145" t="s">
        <v>466</v>
      </c>
      <c r="F158" s="146" t="s">
        <v>467</v>
      </c>
      <c r="G158" s="147" t="s">
        <v>449</v>
      </c>
      <c r="H158" s="148">
        <v>1</v>
      </c>
      <c r="I158" s="149"/>
      <c r="J158" s="149">
        <f t="shared" si="20"/>
        <v>0</v>
      </c>
      <c r="K158" s="150"/>
      <c r="L158" s="27"/>
      <c r="M158" s="151" t="s">
        <v>1</v>
      </c>
      <c r="N158" s="152" t="s">
        <v>37</v>
      </c>
      <c r="O158" s="153">
        <v>0.217</v>
      </c>
      <c r="P158" s="153">
        <f t="shared" si="21"/>
        <v>0.217</v>
      </c>
      <c r="Q158" s="153">
        <v>0</v>
      </c>
      <c r="R158" s="153">
        <f t="shared" si="22"/>
        <v>0</v>
      </c>
      <c r="S158" s="153">
        <v>1.56E-3</v>
      </c>
      <c r="T158" s="154">
        <f t="shared" si="23"/>
        <v>1.56E-3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211</v>
      </c>
      <c r="AT158" s="155" t="s">
        <v>128</v>
      </c>
      <c r="AU158" s="155" t="s">
        <v>81</v>
      </c>
      <c r="AY158" s="14" t="s">
        <v>125</v>
      </c>
      <c r="BE158" s="156">
        <f t="shared" si="24"/>
        <v>0</v>
      </c>
      <c r="BF158" s="156">
        <f t="shared" si="25"/>
        <v>0</v>
      </c>
      <c r="BG158" s="156">
        <f t="shared" si="26"/>
        <v>0</v>
      </c>
      <c r="BH158" s="156">
        <f t="shared" si="27"/>
        <v>0</v>
      </c>
      <c r="BI158" s="156">
        <f t="shared" si="28"/>
        <v>0</v>
      </c>
      <c r="BJ158" s="14" t="s">
        <v>79</v>
      </c>
      <c r="BK158" s="156">
        <f t="shared" si="29"/>
        <v>0</v>
      </c>
      <c r="BL158" s="14" t="s">
        <v>211</v>
      </c>
      <c r="BM158" s="155" t="s">
        <v>468</v>
      </c>
    </row>
    <row r="159" spans="1:65" s="2" customFormat="1" ht="24.2" customHeight="1">
      <c r="A159" s="26"/>
      <c r="B159" s="143"/>
      <c r="C159" s="144" t="s">
        <v>312</v>
      </c>
      <c r="D159" s="144" t="s">
        <v>128</v>
      </c>
      <c r="E159" s="145" t="s">
        <v>469</v>
      </c>
      <c r="F159" s="146" t="s">
        <v>470</v>
      </c>
      <c r="G159" s="147" t="s">
        <v>449</v>
      </c>
      <c r="H159" s="148">
        <v>1</v>
      </c>
      <c r="I159" s="149"/>
      <c r="J159" s="149">
        <f t="shared" si="20"/>
        <v>0</v>
      </c>
      <c r="K159" s="150"/>
      <c r="L159" s="27"/>
      <c r="M159" s="151" t="s">
        <v>1</v>
      </c>
      <c r="N159" s="152" t="s">
        <v>37</v>
      </c>
      <c r="O159" s="153">
        <v>0.2</v>
      </c>
      <c r="P159" s="153">
        <f t="shared" si="21"/>
        <v>0.2</v>
      </c>
      <c r="Q159" s="153">
        <v>1.8400000000000001E-3</v>
      </c>
      <c r="R159" s="153">
        <f t="shared" si="22"/>
        <v>1.8400000000000001E-3</v>
      </c>
      <c r="S159" s="153">
        <v>0</v>
      </c>
      <c r="T159" s="154">
        <f t="shared" si="2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211</v>
      </c>
      <c r="AT159" s="155" t="s">
        <v>128</v>
      </c>
      <c r="AU159" s="155" t="s">
        <v>81</v>
      </c>
      <c r="AY159" s="14" t="s">
        <v>125</v>
      </c>
      <c r="BE159" s="156">
        <f t="shared" si="24"/>
        <v>0</v>
      </c>
      <c r="BF159" s="156">
        <f t="shared" si="25"/>
        <v>0</v>
      </c>
      <c r="BG159" s="156">
        <f t="shared" si="26"/>
        <v>0</v>
      </c>
      <c r="BH159" s="156">
        <f t="shared" si="27"/>
        <v>0</v>
      </c>
      <c r="BI159" s="156">
        <f t="shared" si="28"/>
        <v>0</v>
      </c>
      <c r="BJ159" s="14" t="s">
        <v>79</v>
      </c>
      <c r="BK159" s="156">
        <f t="shared" si="29"/>
        <v>0</v>
      </c>
      <c r="BL159" s="14" t="s">
        <v>211</v>
      </c>
      <c r="BM159" s="155" t="s">
        <v>471</v>
      </c>
    </row>
    <row r="160" spans="1:65" s="2" customFormat="1" ht="24.2" customHeight="1">
      <c r="A160" s="26"/>
      <c r="B160" s="143"/>
      <c r="C160" s="144" t="s">
        <v>316</v>
      </c>
      <c r="D160" s="144" t="s">
        <v>128</v>
      </c>
      <c r="E160" s="145" t="s">
        <v>472</v>
      </c>
      <c r="F160" s="146" t="s">
        <v>473</v>
      </c>
      <c r="G160" s="147" t="s">
        <v>157</v>
      </c>
      <c r="H160" s="148">
        <v>4.8000000000000001E-2</v>
      </c>
      <c r="I160" s="149"/>
      <c r="J160" s="149">
        <f t="shared" si="20"/>
        <v>0</v>
      </c>
      <c r="K160" s="150"/>
      <c r="L160" s="27"/>
      <c r="M160" s="151" t="s">
        <v>1</v>
      </c>
      <c r="N160" s="152" t="s">
        <v>37</v>
      </c>
      <c r="O160" s="153">
        <v>1.573</v>
      </c>
      <c r="P160" s="153">
        <f t="shared" si="21"/>
        <v>7.5504000000000002E-2</v>
      </c>
      <c r="Q160" s="153">
        <v>0</v>
      </c>
      <c r="R160" s="153">
        <f t="shared" si="22"/>
        <v>0</v>
      </c>
      <c r="S160" s="153">
        <v>0</v>
      </c>
      <c r="T160" s="154">
        <f t="shared" si="2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158</v>
      </c>
      <c r="AT160" s="155" t="s">
        <v>128</v>
      </c>
      <c r="AU160" s="155" t="s">
        <v>81</v>
      </c>
      <c r="AY160" s="14" t="s">
        <v>125</v>
      </c>
      <c r="BE160" s="156">
        <f t="shared" si="24"/>
        <v>0</v>
      </c>
      <c r="BF160" s="156">
        <f t="shared" si="25"/>
        <v>0</v>
      </c>
      <c r="BG160" s="156">
        <f t="shared" si="26"/>
        <v>0</v>
      </c>
      <c r="BH160" s="156">
        <f t="shared" si="27"/>
        <v>0</v>
      </c>
      <c r="BI160" s="156">
        <f t="shared" si="28"/>
        <v>0</v>
      </c>
      <c r="BJ160" s="14" t="s">
        <v>79</v>
      </c>
      <c r="BK160" s="156">
        <f t="shared" si="29"/>
        <v>0</v>
      </c>
      <c r="BL160" s="14" t="s">
        <v>158</v>
      </c>
      <c r="BM160" s="155" t="s">
        <v>474</v>
      </c>
    </row>
    <row r="161" spans="1:65" s="12" customFormat="1" ht="22.9" customHeight="1">
      <c r="B161" s="131"/>
      <c r="D161" s="132" t="s">
        <v>71</v>
      </c>
      <c r="E161" s="141" t="s">
        <v>475</v>
      </c>
      <c r="F161" s="141" t="s">
        <v>476</v>
      </c>
      <c r="J161" s="142">
        <f>BK161</f>
        <v>0</v>
      </c>
      <c r="L161" s="131"/>
      <c r="M161" s="135"/>
      <c r="N161" s="136"/>
      <c r="O161" s="136"/>
      <c r="P161" s="137">
        <f>SUM(P162:P165)</f>
        <v>0.31823200000000001</v>
      </c>
      <c r="Q161" s="136"/>
      <c r="R161" s="137">
        <f>SUM(R162:R165)</f>
        <v>6.3000000000000003E-4</v>
      </c>
      <c r="S161" s="136"/>
      <c r="T161" s="138">
        <f>SUM(T162:T165)</f>
        <v>0</v>
      </c>
      <c r="AR161" s="132" t="s">
        <v>81</v>
      </c>
      <c r="AT161" s="139" t="s">
        <v>71</v>
      </c>
      <c r="AU161" s="139" t="s">
        <v>79</v>
      </c>
      <c r="AY161" s="132" t="s">
        <v>125</v>
      </c>
      <c r="BK161" s="140">
        <f>SUM(BK162:BK165)</f>
        <v>0</v>
      </c>
    </row>
    <row r="162" spans="1:65" s="2" customFormat="1" ht="14.45" customHeight="1">
      <c r="A162" s="26"/>
      <c r="B162" s="143"/>
      <c r="C162" s="144" t="s">
        <v>320</v>
      </c>
      <c r="D162" s="144" t="s">
        <v>128</v>
      </c>
      <c r="E162" s="145" t="s">
        <v>477</v>
      </c>
      <c r="F162" s="146" t="s">
        <v>478</v>
      </c>
      <c r="G162" s="147" t="s">
        <v>210</v>
      </c>
      <c r="H162" s="148">
        <v>1</v>
      </c>
      <c r="I162" s="149"/>
      <c r="J162" s="149">
        <f>ROUND(I162*H162,2)</f>
        <v>0</v>
      </c>
      <c r="K162" s="150"/>
      <c r="L162" s="27"/>
      <c r="M162" s="151" t="s">
        <v>1</v>
      </c>
      <c r="N162" s="152" t="s">
        <v>37</v>
      </c>
      <c r="O162" s="153">
        <v>0.216</v>
      </c>
      <c r="P162" s="153">
        <f>O162*H162</f>
        <v>0.216</v>
      </c>
      <c r="Q162" s="153">
        <v>9.0000000000000006E-5</v>
      </c>
      <c r="R162" s="153">
        <f>Q162*H162</f>
        <v>9.0000000000000006E-5</v>
      </c>
      <c r="S162" s="153">
        <v>0</v>
      </c>
      <c r="T162" s="154">
        <f>S162*H162</f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211</v>
      </c>
      <c r="AT162" s="155" t="s">
        <v>128</v>
      </c>
      <c r="AU162" s="155" t="s">
        <v>81</v>
      </c>
      <c r="AY162" s="14" t="s">
        <v>125</v>
      </c>
      <c r="BE162" s="156">
        <f>IF(N162="základní",J162,0)</f>
        <v>0</v>
      </c>
      <c r="BF162" s="156">
        <f>IF(N162="snížená",J162,0)</f>
        <v>0</v>
      </c>
      <c r="BG162" s="156">
        <f>IF(N162="zákl. přenesená",J162,0)</f>
        <v>0</v>
      </c>
      <c r="BH162" s="156">
        <f>IF(N162="sníž. přenesená",J162,0)</f>
        <v>0</v>
      </c>
      <c r="BI162" s="156">
        <f>IF(N162="nulová",J162,0)</f>
        <v>0</v>
      </c>
      <c r="BJ162" s="14" t="s">
        <v>79</v>
      </c>
      <c r="BK162" s="156">
        <f>ROUND(I162*H162,2)</f>
        <v>0</v>
      </c>
      <c r="BL162" s="14" t="s">
        <v>211</v>
      </c>
      <c r="BM162" s="155" t="s">
        <v>479</v>
      </c>
    </row>
    <row r="163" spans="1:65" s="2" customFormat="1" ht="14.45" customHeight="1">
      <c r="A163" s="26"/>
      <c r="B163" s="143"/>
      <c r="C163" s="161" t="s">
        <v>324</v>
      </c>
      <c r="D163" s="161" t="s">
        <v>266</v>
      </c>
      <c r="E163" s="162" t="s">
        <v>480</v>
      </c>
      <c r="F163" s="163" t="s">
        <v>481</v>
      </c>
      <c r="G163" s="164" t="s">
        <v>210</v>
      </c>
      <c r="H163" s="165">
        <v>1</v>
      </c>
      <c r="I163" s="166"/>
      <c r="J163" s="166">
        <f>ROUND(I163*H163,2)</f>
        <v>0</v>
      </c>
      <c r="K163" s="167"/>
      <c r="L163" s="168"/>
      <c r="M163" s="169" t="s">
        <v>1</v>
      </c>
      <c r="N163" s="170" t="s">
        <v>37</v>
      </c>
      <c r="O163" s="153">
        <v>0</v>
      </c>
      <c r="P163" s="153">
        <f>O163*H163</f>
        <v>0</v>
      </c>
      <c r="Q163" s="153">
        <v>3.3E-4</v>
      </c>
      <c r="R163" s="153">
        <f>Q163*H163</f>
        <v>3.3E-4</v>
      </c>
      <c r="S163" s="153">
        <v>0</v>
      </c>
      <c r="T163" s="154">
        <f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269</v>
      </c>
      <c r="AT163" s="155" t="s">
        <v>266</v>
      </c>
      <c r="AU163" s="155" t="s">
        <v>81</v>
      </c>
      <c r="AY163" s="14" t="s">
        <v>125</v>
      </c>
      <c r="BE163" s="156">
        <f>IF(N163="základní",J163,0)</f>
        <v>0</v>
      </c>
      <c r="BF163" s="156">
        <f>IF(N163="snížená",J163,0)</f>
        <v>0</v>
      </c>
      <c r="BG163" s="156">
        <f>IF(N163="zákl. přenesená",J163,0)</f>
        <v>0</v>
      </c>
      <c r="BH163" s="156">
        <f>IF(N163="sníž. přenesená",J163,0)</f>
        <v>0</v>
      </c>
      <c r="BI163" s="156">
        <f>IF(N163="nulová",J163,0)</f>
        <v>0</v>
      </c>
      <c r="BJ163" s="14" t="s">
        <v>79</v>
      </c>
      <c r="BK163" s="156">
        <f>ROUND(I163*H163,2)</f>
        <v>0</v>
      </c>
      <c r="BL163" s="14" t="s">
        <v>211</v>
      </c>
      <c r="BM163" s="155" t="s">
        <v>482</v>
      </c>
    </row>
    <row r="164" spans="1:65" s="2" customFormat="1" ht="24.2" customHeight="1">
      <c r="A164" s="26"/>
      <c r="B164" s="143"/>
      <c r="C164" s="144" t="s">
        <v>326</v>
      </c>
      <c r="D164" s="144" t="s">
        <v>128</v>
      </c>
      <c r="E164" s="145" t="s">
        <v>483</v>
      </c>
      <c r="F164" s="146" t="s">
        <v>484</v>
      </c>
      <c r="G164" s="147" t="s">
        <v>210</v>
      </c>
      <c r="H164" s="148">
        <v>1</v>
      </c>
      <c r="I164" s="149"/>
      <c r="J164" s="149">
        <f>ROUND(I164*H164,2)</f>
        <v>0</v>
      </c>
      <c r="K164" s="150"/>
      <c r="L164" s="27"/>
      <c r="M164" s="151" t="s">
        <v>1</v>
      </c>
      <c r="N164" s="152" t="s">
        <v>37</v>
      </c>
      <c r="O164" s="153">
        <v>0.1</v>
      </c>
      <c r="P164" s="153">
        <f>O164*H164</f>
        <v>0.1</v>
      </c>
      <c r="Q164" s="153">
        <v>2.1000000000000001E-4</v>
      </c>
      <c r="R164" s="153">
        <f>Q164*H164</f>
        <v>2.1000000000000001E-4</v>
      </c>
      <c r="S164" s="153">
        <v>0</v>
      </c>
      <c r="T164" s="154">
        <f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211</v>
      </c>
      <c r="AT164" s="155" t="s">
        <v>128</v>
      </c>
      <c r="AU164" s="155" t="s">
        <v>81</v>
      </c>
      <c r="AY164" s="14" t="s">
        <v>125</v>
      </c>
      <c r="BE164" s="156">
        <f>IF(N164="základní",J164,0)</f>
        <v>0</v>
      </c>
      <c r="BF164" s="156">
        <f>IF(N164="snížená",J164,0)</f>
        <v>0</v>
      </c>
      <c r="BG164" s="156">
        <f>IF(N164="zákl. přenesená",J164,0)</f>
        <v>0</v>
      </c>
      <c r="BH164" s="156">
        <f>IF(N164="sníž. přenesená",J164,0)</f>
        <v>0</v>
      </c>
      <c r="BI164" s="156">
        <f>IF(N164="nulová",J164,0)</f>
        <v>0</v>
      </c>
      <c r="BJ164" s="14" t="s">
        <v>79</v>
      </c>
      <c r="BK164" s="156">
        <f>ROUND(I164*H164,2)</f>
        <v>0</v>
      </c>
      <c r="BL164" s="14" t="s">
        <v>211</v>
      </c>
      <c r="BM164" s="155" t="s">
        <v>485</v>
      </c>
    </row>
    <row r="165" spans="1:65" s="2" customFormat="1" ht="24.2" customHeight="1">
      <c r="A165" s="26"/>
      <c r="B165" s="143"/>
      <c r="C165" s="144" t="s">
        <v>330</v>
      </c>
      <c r="D165" s="144" t="s">
        <v>128</v>
      </c>
      <c r="E165" s="145" t="s">
        <v>486</v>
      </c>
      <c r="F165" s="146" t="s">
        <v>487</v>
      </c>
      <c r="G165" s="147" t="s">
        <v>157</v>
      </c>
      <c r="H165" s="148">
        <v>1E-3</v>
      </c>
      <c r="I165" s="149"/>
      <c r="J165" s="149">
        <f>ROUND(I165*H165,2)</f>
        <v>0</v>
      </c>
      <c r="K165" s="150"/>
      <c r="L165" s="27"/>
      <c r="M165" s="151" t="s">
        <v>1</v>
      </c>
      <c r="N165" s="152" t="s">
        <v>37</v>
      </c>
      <c r="O165" s="153">
        <v>2.2320000000000002</v>
      </c>
      <c r="P165" s="153">
        <f>O165*H165</f>
        <v>2.232E-3</v>
      </c>
      <c r="Q165" s="153">
        <v>0</v>
      </c>
      <c r="R165" s="153">
        <f>Q165*H165</f>
        <v>0</v>
      </c>
      <c r="S165" s="153">
        <v>0</v>
      </c>
      <c r="T165" s="154">
        <f>S165*H165</f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158</v>
      </c>
      <c r="AT165" s="155" t="s">
        <v>128</v>
      </c>
      <c r="AU165" s="155" t="s">
        <v>81</v>
      </c>
      <c r="AY165" s="14" t="s">
        <v>125</v>
      </c>
      <c r="BE165" s="156">
        <f>IF(N165="základní",J165,0)</f>
        <v>0</v>
      </c>
      <c r="BF165" s="156">
        <f>IF(N165="snížená",J165,0)</f>
        <v>0</v>
      </c>
      <c r="BG165" s="156">
        <f>IF(N165="zákl. přenesená",J165,0)</f>
        <v>0</v>
      </c>
      <c r="BH165" s="156">
        <f>IF(N165="sníž. přenesená",J165,0)</f>
        <v>0</v>
      </c>
      <c r="BI165" s="156">
        <f>IF(N165="nulová",J165,0)</f>
        <v>0</v>
      </c>
      <c r="BJ165" s="14" t="s">
        <v>79</v>
      </c>
      <c r="BK165" s="156">
        <f>ROUND(I165*H165,2)</f>
        <v>0</v>
      </c>
      <c r="BL165" s="14" t="s">
        <v>158</v>
      </c>
      <c r="BM165" s="155" t="s">
        <v>488</v>
      </c>
    </row>
    <row r="166" spans="1:65" s="12" customFormat="1" ht="22.9" customHeight="1">
      <c r="B166" s="131"/>
      <c r="D166" s="132" t="s">
        <v>71</v>
      </c>
      <c r="E166" s="141" t="s">
        <v>489</v>
      </c>
      <c r="F166" s="141" t="s">
        <v>490</v>
      </c>
      <c r="J166" s="142">
        <f>BK166</f>
        <v>0</v>
      </c>
      <c r="L166" s="131"/>
      <c r="M166" s="135"/>
      <c r="N166" s="136"/>
      <c r="O166" s="136"/>
      <c r="P166" s="137">
        <f>SUM(P167:P168)</f>
        <v>0.86899999999999999</v>
      </c>
      <c r="Q166" s="136"/>
      <c r="R166" s="137">
        <f>SUM(R167:R168)</f>
        <v>1.8E-3</v>
      </c>
      <c r="S166" s="136"/>
      <c r="T166" s="138">
        <f>SUM(T167:T168)</f>
        <v>0</v>
      </c>
      <c r="AR166" s="132" t="s">
        <v>81</v>
      </c>
      <c r="AT166" s="139" t="s">
        <v>71</v>
      </c>
      <c r="AU166" s="139" t="s">
        <v>79</v>
      </c>
      <c r="AY166" s="132" t="s">
        <v>125</v>
      </c>
      <c r="BK166" s="140">
        <f>SUM(BK167:BK168)</f>
        <v>0</v>
      </c>
    </row>
    <row r="167" spans="1:65" s="2" customFormat="1" ht="14.45" customHeight="1">
      <c r="A167" s="26"/>
      <c r="B167" s="143"/>
      <c r="C167" s="144" t="s">
        <v>334</v>
      </c>
      <c r="D167" s="144" t="s">
        <v>128</v>
      </c>
      <c r="E167" s="145" t="s">
        <v>491</v>
      </c>
      <c r="F167" s="146" t="s">
        <v>492</v>
      </c>
      <c r="G167" s="147" t="s">
        <v>210</v>
      </c>
      <c r="H167" s="148">
        <v>1</v>
      </c>
      <c r="I167" s="149"/>
      <c r="J167" s="149">
        <f>ROUND(I167*H167,2)</f>
        <v>0</v>
      </c>
      <c r="K167" s="150"/>
      <c r="L167" s="27"/>
      <c r="M167" s="151" t="s">
        <v>1</v>
      </c>
      <c r="N167" s="152" t="s">
        <v>37</v>
      </c>
      <c r="O167" s="153">
        <v>0.86899999999999999</v>
      </c>
      <c r="P167" s="153">
        <f>O167*H167</f>
        <v>0.86899999999999999</v>
      </c>
      <c r="Q167" s="153">
        <v>0</v>
      </c>
      <c r="R167" s="153">
        <f>Q167*H167</f>
        <v>0</v>
      </c>
      <c r="S167" s="153">
        <v>0</v>
      </c>
      <c r="T167" s="154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211</v>
      </c>
      <c r="AT167" s="155" t="s">
        <v>128</v>
      </c>
      <c r="AU167" s="155" t="s">
        <v>81</v>
      </c>
      <c r="AY167" s="14" t="s">
        <v>125</v>
      </c>
      <c r="BE167" s="156">
        <f>IF(N167="základní",J167,0)</f>
        <v>0</v>
      </c>
      <c r="BF167" s="156">
        <f>IF(N167="snížená",J167,0)</f>
        <v>0</v>
      </c>
      <c r="BG167" s="156">
        <f>IF(N167="zákl. přenesená",J167,0)</f>
        <v>0</v>
      </c>
      <c r="BH167" s="156">
        <f>IF(N167="sníž. přenesená",J167,0)</f>
        <v>0</v>
      </c>
      <c r="BI167" s="156">
        <f>IF(N167="nulová",J167,0)</f>
        <v>0</v>
      </c>
      <c r="BJ167" s="14" t="s">
        <v>79</v>
      </c>
      <c r="BK167" s="156">
        <f>ROUND(I167*H167,2)</f>
        <v>0</v>
      </c>
      <c r="BL167" s="14" t="s">
        <v>211</v>
      </c>
      <c r="BM167" s="155" t="s">
        <v>493</v>
      </c>
    </row>
    <row r="168" spans="1:65" s="2" customFormat="1" ht="24.2" customHeight="1">
      <c r="A168" s="26"/>
      <c r="B168" s="143"/>
      <c r="C168" s="161" t="s">
        <v>340</v>
      </c>
      <c r="D168" s="161" t="s">
        <v>266</v>
      </c>
      <c r="E168" s="162" t="s">
        <v>494</v>
      </c>
      <c r="F168" s="163" t="s">
        <v>495</v>
      </c>
      <c r="G168" s="164" t="s">
        <v>210</v>
      </c>
      <c r="H168" s="165">
        <v>1</v>
      </c>
      <c r="I168" s="166"/>
      <c r="J168" s="166">
        <f>ROUND(I168*H168,2)</f>
        <v>0</v>
      </c>
      <c r="K168" s="167"/>
      <c r="L168" s="168"/>
      <c r="M168" s="169" t="s">
        <v>1</v>
      </c>
      <c r="N168" s="170" t="s">
        <v>37</v>
      </c>
      <c r="O168" s="153">
        <v>0</v>
      </c>
      <c r="P168" s="153">
        <f>O168*H168</f>
        <v>0</v>
      </c>
      <c r="Q168" s="153">
        <v>1.8E-3</v>
      </c>
      <c r="R168" s="153">
        <f>Q168*H168</f>
        <v>1.8E-3</v>
      </c>
      <c r="S168" s="153">
        <v>0</v>
      </c>
      <c r="T168" s="154">
        <f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269</v>
      </c>
      <c r="AT168" s="155" t="s">
        <v>266</v>
      </c>
      <c r="AU168" s="155" t="s">
        <v>81</v>
      </c>
      <c r="AY168" s="14" t="s">
        <v>125</v>
      </c>
      <c r="BE168" s="156">
        <f>IF(N168="základní",J168,0)</f>
        <v>0</v>
      </c>
      <c r="BF168" s="156">
        <f>IF(N168="snížená",J168,0)</f>
        <v>0</v>
      </c>
      <c r="BG168" s="156">
        <f>IF(N168="zákl. přenesená",J168,0)</f>
        <v>0</v>
      </c>
      <c r="BH168" s="156">
        <f>IF(N168="sníž. přenesená",J168,0)</f>
        <v>0</v>
      </c>
      <c r="BI168" s="156">
        <f>IF(N168="nulová",J168,0)</f>
        <v>0</v>
      </c>
      <c r="BJ168" s="14" t="s">
        <v>79</v>
      </c>
      <c r="BK168" s="156">
        <f>ROUND(I168*H168,2)</f>
        <v>0</v>
      </c>
      <c r="BL168" s="14" t="s">
        <v>211</v>
      </c>
      <c r="BM168" s="155" t="s">
        <v>496</v>
      </c>
    </row>
    <row r="169" spans="1:65" s="12" customFormat="1" ht="25.9" customHeight="1">
      <c r="B169" s="131"/>
      <c r="D169" s="132" t="s">
        <v>71</v>
      </c>
      <c r="E169" s="133" t="s">
        <v>497</v>
      </c>
      <c r="F169" s="133" t="s">
        <v>498</v>
      </c>
      <c r="J169" s="134">
        <f>BK169</f>
        <v>0</v>
      </c>
      <c r="L169" s="131"/>
      <c r="M169" s="135"/>
      <c r="N169" s="136"/>
      <c r="O169" s="136"/>
      <c r="P169" s="137">
        <f>SUM(P170:P172)</f>
        <v>18</v>
      </c>
      <c r="Q169" s="136"/>
      <c r="R169" s="137">
        <f>SUM(R170:R172)</f>
        <v>0</v>
      </c>
      <c r="S169" s="136"/>
      <c r="T169" s="138">
        <f>SUM(T170:T172)</f>
        <v>0</v>
      </c>
      <c r="AR169" s="132" t="s">
        <v>158</v>
      </c>
      <c r="AT169" s="139" t="s">
        <v>71</v>
      </c>
      <c r="AU169" s="139" t="s">
        <v>72</v>
      </c>
      <c r="AY169" s="132" t="s">
        <v>125</v>
      </c>
      <c r="BK169" s="140">
        <f>SUM(BK170:BK172)</f>
        <v>0</v>
      </c>
    </row>
    <row r="170" spans="1:65" s="2" customFormat="1" ht="24.2" customHeight="1">
      <c r="A170" s="26"/>
      <c r="B170" s="143"/>
      <c r="C170" s="144" t="s">
        <v>344</v>
      </c>
      <c r="D170" s="144" t="s">
        <v>128</v>
      </c>
      <c r="E170" s="145" t="s">
        <v>499</v>
      </c>
      <c r="F170" s="146" t="s">
        <v>500</v>
      </c>
      <c r="G170" s="147" t="s">
        <v>501</v>
      </c>
      <c r="H170" s="148">
        <v>6</v>
      </c>
      <c r="I170" s="149"/>
      <c r="J170" s="149">
        <f>ROUND(I170*H170,2)</f>
        <v>0</v>
      </c>
      <c r="K170" s="150"/>
      <c r="L170" s="27"/>
      <c r="M170" s="151" t="s">
        <v>1</v>
      </c>
      <c r="N170" s="152" t="s">
        <v>37</v>
      </c>
      <c r="O170" s="153">
        <v>1</v>
      </c>
      <c r="P170" s="153">
        <f>O170*H170</f>
        <v>6</v>
      </c>
      <c r="Q170" s="153">
        <v>0</v>
      </c>
      <c r="R170" s="153">
        <f>Q170*H170</f>
        <v>0</v>
      </c>
      <c r="S170" s="153">
        <v>0</v>
      </c>
      <c r="T170" s="154">
        <f>S170*H170</f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502</v>
      </c>
      <c r="AT170" s="155" t="s">
        <v>128</v>
      </c>
      <c r="AU170" s="155" t="s">
        <v>79</v>
      </c>
      <c r="AY170" s="14" t="s">
        <v>125</v>
      </c>
      <c r="BE170" s="156">
        <f>IF(N170="základní",J170,0)</f>
        <v>0</v>
      </c>
      <c r="BF170" s="156">
        <f>IF(N170="snížená",J170,0)</f>
        <v>0</v>
      </c>
      <c r="BG170" s="156">
        <f>IF(N170="zákl. přenesená",J170,0)</f>
        <v>0</v>
      </c>
      <c r="BH170" s="156">
        <f>IF(N170="sníž. přenesená",J170,0)</f>
        <v>0</v>
      </c>
      <c r="BI170" s="156">
        <f>IF(N170="nulová",J170,0)</f>
        <v>0</v>
      </c>
      <c r="BJ170" s="14" t="s">
        <v>79</v>
      </c>
      <c r="BK170" s="156">
        <f>ROUND(I170*H170,2)</f>
        <v>0</v>
      </c>
      <c r="BL170" s="14" t="s">
        <v>502</v>
      </c>
      <c r="BM170" s="155" t="s">
        <v>503</v>
      </c>
    </row>
    <row r="171" spans="1:65" s="2" customFormat="1" ht="24.2" customHeight="1">
      <c r="A171" s="26"/>
      <c r="B171" s="143"/>
      <c r="C171" s="144" t="s">
        <v>348</v>
      </c>
      <c r="D171" s="144" t="s">
        <v>128</v>
      </c>
      <c r="E171" s="145" t="s">
        <v>504</v>
      </c>
      <c r="F171" s="146" t="s">
        <v>505</v>
      </c>
      <c r="G171" s="147" t="s">
        <v>501</v>
      </c>
      <c r="H171" s="148">
        <v>4</v>
      </c>
      <c r="I171" s="149"/>
      <c r="J171" s="149">
        <f>ROUND(I171*H171,2)</f>
        <v>0</v>
      </c>
      <c r="K171" s="150"/>
      <c r="L171" s="27"/>
      <c r="M171" s="151" t="s">
        <v>1</v>
      </c>
      <c r="N171" s="152" t="s">
        <v>37</v>
      </c>
      <c r="O171" s="153">
        <v>1</v>
      </c>
      <c r="P171" s="153">
        <f>O171*H171</f>
        <v>4</v>
      </c>
      <c r="Q171" s="153">
        <v>0</v>
      </c>
      <c r="R171" s="153">
        <f>Q171*H171</f>
        <v>0</v>
      </c>
      <c r="S171" s="153">
        <v>0</v>
      </c>
      <c r="T171" s="154">
        <f>S171*H171</f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502</v>
      </c>
      <c r="AT171" s="155" t="s">
        <v>128</v>
      </c>
      <c r="AU171" s="155" t="s">
        <v>79</v>
      </c>
      <c r="AY171" s="14" t="s">
        <v>125</v>
      </c>
      <c r="BE171" s="156">
        <f>IF(N171="základní",J171,0)</f>
        <v>0</v>
      </c>
      <c r="BF171" s="156">
        <f>IF(N171="snížená",J171,0)</f>
        <v>0</v>
      </c>
      <c r="BG171" s="156">
        <f>IF(N171="zákl. přenesená",J171,0)</f>
        <v>0</v>
      </c>
      <c r="BH171" s="156">
        <f>IF(N171="sníž. přenesená",J171,0)</f>
        <v>0</v>
      </c>
      <c r="BI171" s="156">
        <f>IF(N171="nulová",J171,0)</f>
        <v>0</v>
      </c>
      <c r="BJ171" s="14" t="s">
        <v>79</v>
      </c>
      <c r="BK171" s="156">
        <f>ROUND(I171*H171,2)</f>
        <v>0</v>
      </c>
      <c r="BL171" s="14" t="s">
        <v>502</v>
      </c>
      <c r="BM171" s="155" t="s">
        <v>506</v>
      </c>
    </row>
    <row r="172" spans="1:65" s="2" customFormat="1" ht="37.9" customHeight="1">
      <c r="A172" s="26"/>
      <c r="B172" s="143"/>
      <c r="C172" s="144" t="s">
        <v>269</v>
      </c>
      <c r="D172" s="144" t="s">
        <v>128</v>
      </c>
      <c r="E172" s="145" t="s">
        <v>507</v>
      </c>
      <c r="F172" s="146" t="s">
        <v>508</v>
      </c>
      <c r="G172" s="147" t="s">
        <v>501</v>
      </c>
      <c r="H172" s="148">
        <v>8</v>
      </c>
      <c r="I172" s="149"/>
      <c r="J172" s="149">
        <f>ROUND(I172*H172,2)</f>
        <v>0</v>
      </c>
      <c r="K172" s="150"/>
      <c r="L172" s="27"/>
      <c r="M172" s="157" t="s">
        <v>1</v>
      </c>
      <c r="N172" s="158" t="s">
        <v>37</v>
      </c>
      <c r="O172" s="159">
        <v>1</v>
      </c>
      <c r="P172" s="159">
        <f>O172*H172</f>
        <v>8</v>
      </c>
      <c r="Q172" s="159">
        <v>0</v>
      </c>
      <c r="R172" s="159">
        <f>Q172*H172</f>
        <v>0</v>
      </c>
      <c r="S172" s="159">
        <v>0</v>
      </c>
      <c r="T172" s="160">
        <f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502</v>
      </c>
      <c r="AT172" s="155" t="s">
        <v>128</v>
      </c>
      <c r="AU172" s="155" t="s">
        <v>79</v>
      </c>
      <c r="AY172" s="14" t="s">
        <v>125</v>
      </c>
      <c r="BE172" s="156">
        <f>IF(N172="základní",J172,0)</f>
        <v>0</v>
      </c>
      <c r="BF172" s="156">
        <f>IF(N172="snížená",J172,0)</f>
        <v>0</v>
      </c>
      <c r="BG172" s="156">
        <f>IF(N172="zákl. přenesená",J172,0)</f>
        <v>0</v>
      </c>
      <c r="BH172" s="156">
        <f>IF(N172="sníž. přenesená",J172,0)</f>
        <v>0</v>
      </c>
      <c r="BI172" s="156">
        <f>IF(N172="nulová",J172,0)</f>
        <v>0</v>
      </c>
      <c r="BJ172" s="14" t="s">
        <v>79</v>
      </c>
      <c r="BK172" s="156">
        <f>ROUND(I172*H172,2)</f>
        <v>0</v>
      </c>
      <c r="BL172" s="14" t="s">
        <v>502</v>
      </c>
      <c r="BM172" s="155" t="s">
        <v>509</v>
      </c>
    </row>
    <row r="173" spans="1:65" s="2" customFormat="1" ht="6.95" customHeight="1">
      <c r="A173" s="26"/>
      <c r="B173" s="41"/>
      <c r="C173" s="42"/>
      <c r="D173" s="42"/>
      <c r="E173" s="42"/>
      <c r="F173" s="42"/>
      <c r="G173" s="42"/>
      <c r="H173" s="42"/>
      <c r="I173" s="42"/>
      <c r="J173" s="42"/>
      <c r="K173" s="42"/>
      <c r="L173" s="27"/>
      <c r="M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</row>
  </sheetData>
  <autoFilter ref="C129:K172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VRN - VRN</vt:lpstr>
      <vt:lpstr>01 - bourání</vt:lpstr>
      <vt:lpstr>02 - stavební práce </vt:lpstr>
      <vt:lpstr>03 - tzb - zt, ut, vzt</vt:lpstr>
      <vt:lpstr>'01 - bourání'!Názvy_tisku</vt:lpstr>
      <vt:lpstr>'02 - stavební práce '!Názvy_tisku</vt:lpstr>
      <vt:lpstr>'03 - tzb - zt, ut, vzt'!Názvy_tisku</vt:lpstr>
      <vt:lpstr>'Rekapitulace stavby'!Názvy_tisku</vt:lpstr>
      <vt:lpstr>'VRN - VRN'!Názvy_tisku</vt:lpstr>
      <vt:lpstr>'01 - bourání'!Oblast_tisku</vt:lpstr>
      <vt:lpstr>'02 - stavební práce '!Oblast_tisku</vt:lpstr>
      <vt:lpstr>'03 - tzb - zt, ut, vzt'!Oblast_tisku</vt:lpstr>
      <vt:lpstr>'Rekapitulace stavby'!Oblast_tisku</vt:lpstr>
      <vt:lpstr>'VRN - VRN'!Oblast_tisku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DESKTOP-U83OMD5\Lydie_Kašná</dc:creator>
  <cp:lastModifiedBy>David</cp:lastModifiedBy>
  <dcterms:created xsi:type="dcterms:W3CDTF">2020-12-10T11:24:27Z</dcterms:created>
  <dcterms:modified xsi:type="dcterms:W3CDTF">2020-12-10T12:31:14Z</dcterms:modified>
</cp:coreProperties>
</file>